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fa5ef067fbe9467/fx_macro_intraday/"/>
    </mc:Choice>
  </mc:AlternateContent>
  <xr:revisionPtr revIDLastSave="894" documentId="11_CE7E40FC262A56C2A80AE24DCFB539F6FC9231E0" xr6:coauthVersionLast="47" xr6:coauthVersionMax="47" xr10:uidLastSave="{DD076F92-419B-4FF2-9412-DBDA52FD82C0}"/>
  <bookViews>
    <workbookView xWindow="-98" yWindow="-98" windowWidth="21795" windowHeight="13875" tabRatio="500" activeTab="2" xr2:uid="{00000000-000D-0000-FFFF-FFFF00000000}"/>
  </bookViews>
  <sheets>
    <sheet name="Trade Log" sheetId="1" r:id="rId1"/>
    <sheet name="Summary" sheetId="2" r:id="rId2"/>
    <sheet name="Model Parameters" sheetId="3" r:id="rId3"/>
    <sheet name="Execution Checklist" sheetId="4" r:id="rId4"/>
    <sheet name="Lessons Learned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3" i="1" l="1"/>
  <c r="T13" i="1"/>
  <c r="R13" i="1"/>
  <c r="O13" i="1"/>
  <c r="N13" i="1"/>
  <c r="H13" i="1"/>
  <c r="E13" i="1"/>
  <c r="D13" i="1"/>
  <c r="C13" i="1"/>
  <c r="A16" i="5"/>
  <c r="K12" i="1"/>
  <c r="E12" i="1"/>
  <c r="D12" i="1"/>
  <c r="C12" i="1"/>
  <c r="K11" i="1"/>
  <c r="E11" i="1"/>
  <c r="D11" i="1"/>
  <c r="C11" i="1"/>
  <c r="K10" i="1"/>
  <c r="E10" i="1"/>
  <c r="D10" i="1"/>
  <c r="C10" i="1"/>
  <c r="A15" i="5"/>
  <c r="A14" i="5"/>
  <c r="A13" i="5"/>
  <c r="A12" i="5"/>
  <c r="A11" i="5"/>
  <c r="A10" i="5"/>
  <c r="A9" i="5"/>
  <c r="A8" i="5"/>
  <c r="C18" i="2"/>
  <c r="B18" i="2"/>
  <c r="C17" i="2"/>
  <c r="B17" i="2"/>
  <c r="C16" i="2"/>
  <c r="B16" i="2"/>
  <c r="C15" i="2"/>
  <c r="B15" i="2"/>
  <c r="B9" i="2"/>
  <c r="C5" i="2"/>
  <c r="B5" i="2"/>
  <c r="R102" i="1"/>
  <c r="T102" i="1" s="1"/>
  <c r="O102" i="1"/>
  <c r="N102" i="1"/>
  <c r="I102" i="1"/>
  <c r="H102" i="1"/>
  <c r="R101" i="1"/>
  <c r="T101" i="1" s="1"/>
  <c r="O101" i="1"/>
  <c r="N101" i="1"/>
  <c r="I101" i="1"/>
  <c r="H101" i="1"/>
  <c r="R100" i="1"/>
  <c r="T100" i="1" s="1"/>
  <c r="O100" i="1"/>
  <c r="N100" i="1"/>
  <c r="I100" i="1"/>
  <c r="H100" i="1"/>
  <c r="R99" i="1"/>
  <c r="T99" i="1" s="1"/>
  <c r="O99" i="1"/>
  <c r="N99" i="1"/>
  <c r="I99" i="1"/>
  <c r="H99" i="1"/>
  <c r="R98" i="1"/>
  <c r="T98" i="1" s="1"/>
  <c r="O98" i="1"/>
  <c r="N98" i="1"/>
  <c r="I98" i="1"/>
  <c r="H98" i="1"/>
  <c r="R97" i="1"/>
  <c r="T97" i="1" s="1"/>
  <c r="O97" i="1"/>
  <c r="N97" i="1"/>
  <c r="I97" i="1"/>
  <c r="H97" i="1"/>
  <c r="R96" i="1"/>
  <c r="T96" i="1" s="1"/>
  <c r="O96" i="1"/>
  <c r="N96" i="1"/>
  <c r="I96" i="1"/>
  <c r="H96" i="1"/>
  <c r="R95" i="1"/>
  <c r="T95" i="1" s="1"/>
  <c r="O95" i="1"/>
  <c r="N95" i="1"/>
  <c r="I95" i="1"/>
  <c r="H95" i="1"/>
  <c r="R94" i="1"/>
  <c r="T94" i="1" s="1"/>
  <c r="O94" i="1"/>
  <c r="N94" i="1"/>
  <c r="I94" i="1"/>
  <c r="H94" i="1"/>
  <c r="R93" i="1"/>
  <c r="T93" i="1" s="1"/>
  <c r="O93" i="1"/>
  <c r="N93" i="1"/>
  <c r="I93" i="1"/>
  <c r="H93" i="1"/>
  <c r="R92" i="1"/>
  <c r="T92" i="1" s="1"/>
  <c r="O92" i="1"/>
  <c r="N92" i="1"/>
  <c r="I92" i="1"/>
  <c r="H92" i="1"/>
  <c r="R91" i="1"/>
  <c r="T91" i="1" s="1"/>
  <c r="O91" i="1"/>
  <c r="N91" i="1"/>
  <c r="I91" i="1"/>
  <c r="H91" i="1"/>
  <c r="R90" i="1"/>
  <c r="T90" i="1" s="1"/>
  <c r="O90" i="1"/>
  <c r="N90" i="1"/>
  <c r="I90" i="1"/>
  <c r="H90" i="1"/>
  <c r="R89" i="1"/>
  <c r="T89" i="1" s="1"/>
  <c r="O89" i="1"/>
  <c r="N89" i="1"/>
  <c r="I89" i="1"/>
  <c r="H89" i="1"/>
  <c r="R88" i="1"/>
  <c r="T88" i="1" s="1"/>
  <c r="O88" i="1"/>
  <c r="N88" i="1"/>
  <c r="I88" i="1"/>
  <c r="H88" i="1"/>
  <c r="R87" i="1"/>
  <c r="T87" i="1" s="1"/>
  <c r="O87" i="1"/>
  <c r="N87" i="1"/>
  <c r="I87" i="1"/>
  <c r="H87" i="1"/>
  <c r="R86" i="1"/>
  <c r="T86" i="1" s="1"/>
  <c r="O86" i="1"/>
  <c r="N86" i="1"/>
  <c r="I86" i="1"/>
  <c r="H86" i="1"/>
  <c r="R85" i="1"/>
  <c r="T85" i="1" s="1"/>
  <c r="O85" i="1"/>
  <c r="N85" i="1"/>
  <c r="I85" i="1"/>
  <c r="H85" i="1"/>
  <c r="R84" i="1"/>
  <c r="T84" i="1" s="1"/>
  <c r="O84" i="1"/>
  <c r="N84" i="1"/>
  <c r="I84" i="1"/>
  <c r="H84" i="1"/>
  <c r="R83" i="1"/>
  <c r="T83" i="1" s="1"/>
  <c r="O83" i="1"/>
  <c r="N83" i="1"/>
  <c r="I83" i="1"/>
  <c r="H83" i="1"/>
  <c r="R82" i="1"/>
  <c r="T82" i="1" s="1"/>
  <c r="O82" i="1"/>
  <c r="N82" i="1"/>
  <c r="I82" i="1"/>
  <c r="H82" i="1"/>
  <c r="R81" i="1"/>
  <c r="T81" i="1" s="1"/>
  <c r="O81" i="1"/>
  <c r="N81" i="1"/>
  <c r="I81" i="1"/>
  <c r="H81" i="1"/>
  <c r="T80" i="1"/>
  <c r="R80" i="1"/>
  <c r="O80" i="1"/>
  <c r="N80" i="1"/>
  <c r="I80" i="1"/>
  <c r="H80" i="1"/>
  <c r="R79" i="1"/>
  <c r="T79" i="1" s="1"/>
  <c r="O79" i="1"/>
  <c r="N79" i="1"/>
  <c r="I79" i="1"/>
  <c r="H79" i="1"/>
  <c r="T78" i="1"/>
  <c r="R78" i="1"/>
  <c r="O78" i="1"/>
  <c r="N78" i="1"/>
  <c r="I78" i="1"/>
  <c r="H78" i="1"/>
  <c r="R77" i="1"/>
  <c r="T77" i="1" s="1"/>
  <c r="O77" i="1"/>
  <c r="N77" i="1"/>
  <c r="I77" i="1"/>
  <c r="H77" i="1"/>
  <c r="R76" i="1"/>
  <c r="T76" i="1" s="1"/>
  <c r="O76" i="1"/>
  <c r="N76" i="1"/>
  <c r="I76" i="1"/>
  <c r="H76" i="1"/>
  <c r="R75" i="1"/>
  <c r="T75" i="1" s="1"/>
  <c r="O75" i="1"/>
  <c r="N75" i="1"/>
  <c r="I75" i="1"/>
  <c r="H75" i="1"/>
  <c r="R74" i="1"/>
  <c r="T74" i="1" s="1"/>
  <c r="O74" i="1"/>
  <c r="N74" i="1"/>
  <c r="I74" i="1"/>
  <c r="H74" i="1"/>
  <c r="R73" i="1"/>
  <c r="T73" i="1" s="1"/>
  <c r="O73" i="1"/>
  <c r="N73" i="1"/>
  <c r="I73" i="1"/>
  <c r="H73" i="1"/>
  <c r="R72" i="1"/>
  <c r="T72" i="1" s="1"/>
  <c r="O72" i="1"/>
  <c r="N72" i="1"/>
  <c r="I72" i="1"/>
  <c r="H72" i="1"/>
  <c r="R71" i="1"/>
  <c r="T71" i="1" s="1"/>
  <c r="O71" i="1"/>
  <c r="N71" i="1"/>
  <c r="I71" i="1"/>
  <c r="H71" i="1"/>
  <c r="R70" i="1"/>
  <c r="T70" i="1" s="1"/>
  <c r="O70" i="1"/>
  <c r="N70" i="1"/>
  <c r="I70" i="1"/>
  <c r="H70" i="1"/>
  <c r="R69" i="1"/>
  <c r="T69" i="1" s="1"/>
  <c r="O69" i="1"/>
  <c r="N69" i="1"/>
  <c r="I69" i="1"/>
  <c r="H69" i="1"/>
  <c r="R68" i="1"/>
  <c r="T68" i="1" s="1"/>
  <c r="O68" i="1"/>
  <c r="N68" i="1"/>
  <c r="I68" i="1"/>
  <c r="H68" i="1"/>
  <c r="R67" i="1"/>
  <c r="T67" i="1" s="1"/>
  <c r="O67" i="1"/>
  <c r="N67" i="1"/>
  <c r="I67" i="1"/>
  <c r="H67" i="1"/>
  <c r="R66" i="1"/>
  <c r="T66" i="1" s="1"/>
  <c r="O66" i="1"/>
  <c r="N66" i="1"/>
  <c r="I66" i="1"/>
  <c r="H66" i="1"/>
  <c r="R65" i="1"/>
  <c r="T65" i="1" s="1"/>
  <c r="O65" i="1"/>
  <c r="N65" i="1"/>
  <c r="I65" i="1"/>
  <c r="H65" i="1"/>
  <c r="R64" i="1"/>
  <c r="T64" i="1" s="1"/>
  <c r="O64" i="1"/>
  <c r="N64" i="1"/>
  <c r="I64" i="1"/>
  <c r="H64" i="1"/>
  <c r="R63" i="1"/>
  <c r="T63" i="1" s="1"/>
  <c r="O63" i="1"/>
  <c r="N63" i="1"/>
  <c r="I63" i="1"/>
  <c r="H63" i="1"/>
  <c r="R62" i="1"/>
  <c r="T62" i="1" s="1"/>
  <c r="O62" i="1"/>
  <c r="N62" i="1"/>
  <c r="I62" i="1"/>
  <c r="H62" i="1"/>
  <c r="R61" i="1"/>
  <c r="T61" i="1" s="1"/>
  <c r="O61" i="1"/>
  <c r="N61" i="1"/>
  <c r="I61" i="1"/>
  <c r="H61" i="1"/>
  <c r="R60" i="1"/>
  <c r="T60" i="1" s="1"/>
  <c r="O60" i="1"/>
  <c r="N60" i="1"/>
  <c r="I60" i="1"/>
  <c r="H60" i="1"/>
  <c r="R59" i="1"/>
  <c r="T59" i="1" s="1"/>
  <c r="O59" i="1"/>
  <c r="N59" i="1"/>
  <c r="I59" i="1"/>
  <c r="H59" i="1"/>
  <c r="R58" i="1"/>
  <c r="T58" i="1" s="1"/>
  <c r="O58" i="1"/>
  <c r="N58" i="1"/>
  <c r="I58" i="1"/>
  <c r="H58" i="1"/>
  <c r="R57" i="1"/>
  <c r="T57" i="1" s="1"/>
  <c r="O57" i="1"/>
  <c r="N57" i="1"/>
  <c r="I57" i="1"/>
  <c r="H57" i="1"/>
  <c r="R56" i="1"/>
  <c r="T56" i="1" s="1"/>
  <c r="O56" i="1"/>
  <c r="N56" i="1"/>
  <c r="I56" i="1"/>
  <c r="H56" i="1"/>
  <c r="R55" i="1"/>
  <c r="T55" i="1" s="1"/>
  <c r="O55" i="1"/>
  <c r="N55" i="1"/>
  <c r="I55" i="1"/>
  <c r="H55" i="1"/>
  <c r="R54" i="1"/>
  <c r="T54" i="1" s="1"/>
  <c r="O54" i="1"/>
  <c r="N54" i="1"/>
  <c r="I54" i="1"/>
  <c r="H54" i="1"/>
  <c r="R53" i="1"/>
  <c r="T53" i="1" s="1"/>
  <c r="O53" i="1"/>
  <c r="N53" i="1"/>
  <c r="I53" i="1"/>
  <c r="H53" i="1"/>
  <c r="R52" i="1"/>
  <c r="T52" i="1" s="1"/>
  <c r="O52" i="1"/>
  <c r="N52" i="1"/>
  <c r="I52" i="1"/>
  <c r="H52" i="1"/>
  <c r="R51" i="1"/>
  <c r="T51" i="1" s="1"/>
  <c r="O51" i="1"/>
  <c r="N51" i="1"/>
  <c r="I51" i="1"/>
  <c r="H51" i="1"/>
  <c r="R50" i="1"/>
  <c r="T50" i="1" s="1"/>
  <c r="O50" i="1"/>
  <c r="N50" i="1"/>
  <c r="I50" i="1"/>
  <c r="H50" i="1"/>
  <c r="R49" i="1"/>
  <c r="T49" i="1" s="1"/>
  <c r="O49" i="1"/>
  <c r="N49" i="1"/>
  <c r="I49" i="1"/>
  <c r="H49" i="1"/>
  <c r="R48" i="1"/>
  <c r="T48" i="1" s="1"/>
  <c r="O48" i="1"/>
  <c r="N48" i="1"/>
  <c r="I48" i="1"/>
  <c r="H48" i="1"/>
  <c r="R47" i="1"/>
  <c r="T47" i="1" s="1"/>
  <c r="O47" i="1"/>
  <c r="N47" i="1"/>
  <c r="I47" i="1"/>
  <c r="H47" i="1"/>
  <c r="R46" i="1"/>
  <c r="T46" i="1" s="1"/>
  <c r="O46" i="1"/>
  <c r="N46" i="1"/>
  <c r="I46" i="1"/>
  <c r="H46" i="1"/>
  <c r="R45" i="1"/>
  <c r="T45" i="1" s="1"/>
  <c r="O45" i="1"/>
  <c r="N45" i="1"/>
  <c r="I45" i="1"/>
  <c r="H45" i="1"/>
  <c r="R44" i="1"/>
  <c r="T44" i="1" s="1"/>
  <c r="O44" i="1"/>
  <c r="N44" i="1"/>
  <c r="I44" i="1"/>
  <c r="H44" i="1"/>
  <c r="R43" i="1"/>
  <c r="T43" i="1" s="1"/>
  <c r="O43" i="1"/>
  <c r="N43" i="1"/>
  <c r="I43" i="1"/>
  <c r="H43" i="1"/>
  <c r="R42" i="1"/>
  <c r="T42" i="1" s="1"/>
  <c r="O42" i="1"/>
  <c r="N42" i="1"/>
  <c r="I42" i="1"/>
  <c r="H42" i="1"/>
  <c r="R41" i="1"/>
  <c r="T41" i="1" s="1"/>
  <c r="O41" i="1"/>
  <c r="N41" i="1"/>
  <c r="I41" i="1"/>
  <c r="H41" i="1"/>
  <c r="R40" i="1"/>
  <c r="T40" i="1" s="1"/>
  <c r="O40" i="1"/>
  <c r="N40" i="1"/>
  <c r="I40" i="1"/>
  <c r="H40" i="1"/>
  <c r="R39" i="1"/>
  <c r="T39" i="1" s="1"/>
  <c r="O39" i="1"/>
  <c r="N39" i="1"/>
  <c r="I39" i="1"/>
  <c r="H39" i="1"/>
  <c r="R38" i="1"/>
  <c r="T38" i="1" s="1"/>
  <c r="O38" i="1"/>
  <c r="N38" i="1"/>
  <c r="I38" i="1"/>
  <c r="H38" i="1"/>
  <c r="R37" i="1"/>
  <c r="T37" i="1" s="1"/>
  <c r="O37" i="1"/>
  <c r="N37" i="1"/>
  <c r="I37" i="1"/>
  <c r="H37" i="1"/>
  <c r="T36" i="1"/>
  <c r="R36" i="1"/>
  <c r="O36" i="1"/>
  <c r="N36" i="1"/>
  <c r="I36" i="1"/>
  <c r="H36" i="1"/>
  <c r="R35" i="1"/>
  <c r="T35" i="1" s="1"/>
  <c r="O35" i="1"/>
  <c r="N35" i="1"/>
  <c r="I35" i="1"/>
  <c r="H35" i="1"/>
  <c r="R34" i="1"/>
  <c r="T34" i="1" s="1"/>
  <c r="O34" i="1"/>
  <c r="N34" i="1"/>
  <c r="I34" i="1"/>
  <c r="H34" i="1"/>
  <c r="R33" i="1"/>
  <c r="T33" i="1" s="1"/>
  <c r="O33" i="1"/>
  <c r="N33" i="1"/>
  <c r="I33" i="1"/>
  <c r="H33" i="1"/>
  <c r="R32" i="1"/>
  <c r="T32" i="1" s="1"/>
  <c r="O32" i="1"/>
  <c r="N32" i="1"/>
  <c r="I32" i="1"/>
  <c r="H32" i="1"/>
  <c r="R31" i="1"/>
  <c r="T31" i="1" s="1"/>
  <c r="O31" i="1"/>
  <c r="N31" i="1"/>
  <c r="I31" i="1"/>
  <c r="H31" i="1"/>
  <c r="R30" i="1"/>
  <c r="T30" i="1" s="1"/>
  <c r="O30" i="1"/>
  <c r="N30" i="1"/>
  <c r="I30" i="1"/>
  <c r="H30" i="1"/>
  <c r="R29" i="1"/>
  <c r="T29" i="1" s="1"/>
  <c r="O29" i="1"/>
  <c r="N29" i="1"/>
  <c r="I29" i="1"/>
  <c r="H29" i="1"/>
  <c r="R28" i="1"/>
  <c r="T28" i="1" s="1"/>
  <c r="O28" i="1"/>
  <c r="N28" i="1"/>
  <c r="I28" i="1"/>
  <c r="H28" i="1"/>
  <c r="R27" i="1"/>
  <c r="T27" i="1" s="1"/>
  <c r="O27" i="1"/>
  <c r="N27" i="1"/>
  <c r="I27" i="1"/>
  <c r="H27" i="1"/>
  <c r="R26" i="1"/>
  <c r="T26" i="1" s="1"/>
  <c r="O26" i="1"/>
  <c r="N26" i="1"/>
  <c r="I26" i="1"/>
  <c r="H26" i="1"/>
  <c r="R25" i="1"/>
  <c r="T25" i="1" s="1"/>
  <c r="O25" i="1"/>
  <c r="N25" i="1"/>
  <c r="I25" i="1"/>
  <c r="H25" i="1"/>
  <c r="R24" i="1"/>
  <c r="T24" i="1" s="1"/>
  <c r="O24" i="1"/>
  <c r="N24" i="1"/>
  <c r="I24" i="1"/>
  <c r="H24" i="1"/>
  <c r="R23" i="1"/>
  <c r="T23" i="1" s="1"/>
  <c r="O23" i="1"/>
  <c r="N23" i="1"/>
  <c r="I23" i="1"/>
  <c r="H23" i="1"/>
  <c r="R22" i="1"/>
  <c r="T22" i="1" s="1"/>
  <c r="O22" i="1"/>
  <c r="N22" i="1"/>
  <c r="I22" i="1"/>
  <c r="H22" i="1"/>
  <c r="R21" i="1"/>
  <c r="T21" i="1" s="1"/>
  <c r="O21" i="1"/>
  <c r="N21" i="1"/>
  <c r="I21" i="1"/>
  <c r="H21" i="1"/>
  <c r="T20" i="1"/>
  <c r="R20" i="1"/>
  <c r="O20" i="1"/>
  <c r="N20" i="1"/>
  <c r="I20" i="1"/>
  <c r="H20" i="1"/>
  <c r="R19" i="1"/>
  <c r="T19" i="1" s="1"/>
  <c r="O19" i="1"/>
  <c r="N19" i="1"/>
  <c r="I19" i="1"/>
  <c r="H19" i="1"/>
  <c r="R18" i="1"/>
  <c r="T18" i="1" s="1"/>
  <c r="O18" i="1"/>
  <c r="N18" i="1"/>
  <c r="I18" i="1"/>
  <c r="H18" i="1"/>
  <c r="R17" i="1"/>
  <c r="T17" i="1" s="1"/>
  <c r="O17" i="1"/>
  <c r="N17" i="1"/>
  <c r="I17" i="1"/>
  <c r="H17" i="1"/>
  <c r="R16" i="1"/>
  <c r="T16" i="1" s="1"/>
  <c r="O16" i="1"/>
  <c r="N16" i="1"/>
  <c r="I16" i="1"/>
  <c r="H16" i="1"/>
  <c r="R15" i="1"/>
  <c r="T15" i="1" s="1"/>
  <c r="O15" i="1"/>
  <c r="N15" i="1"/>
  <c r="I15" i="1"/>
  <c r="H15" i="1"/>
  <c r="R14" i="1"/>
  <c r="T14" i="1" s="1"/>
  <c r="O14" i="1"/>
  <c r="N14" i="1"/>
  <c r="I14" i="1"/>
  <c r="H14" i="1"/>
  <c r="R12" i="1"/>
  <c r="T12" i="1" s="1"/>
  <c r="O12" i="1"/>
  <c r="N12" i="1"/>
  <c r="I12" i="1"/>
  <c r="H12" i="1"/>
  <c r="R11" i="1"/>
  <c r="T11" i="1" s="1"/>
  <c r="O11" i="1"/>
  <c r="N11" i="1"/>
  <c r="I11" i="1"/>
  <c r="H11" i="1"/>
  <c r="R10" i="1"/>
  <c r="T10" i="1" s="1"/>
  <c r="O10" i="1"/>
  <c r="N10" i="1"/>
  <c r="I10" i="1"/>
  <c r="H10" i="1"/>
  <c r="R9" i="1"/>
  <c r="T9" i="1" s="1"/>
  <c r="O9" i="1"/>
  <c r="N9" i="1"/>
  <c r="I9" i="1"/>
  <c r="H9" i="1"/>
  <c r="R8" i="1"/>
  <c r="T8" i="1" s="1"/>
  <c r="O8" i="1"/>
  <c r="N8" i="1"/>
  <c r="I8" i="1"/>
  <c r="H8" i="1"/>
  <c r="R7" i="1"/>
  <c r="T7" i="1" s="1"/>
  <c r="O7" i="1"/>
  <c r="N7" i="1"/>
  <c r="I7" i="1"/>
  <c r="H7" i="1"/>
  <c r="R6" i="1"/>
  <c r="O6" i="1"/>
  <c r="N6" i="1"/>
  <c r="I6" i="1"/>
  <c r="H6" i="1"/>
  <c r="T5" i="1"/>
  <c r="R5" i="1"/>
  <c r="O5" i="1"/>
  <c r="N5" i="1"/>
  <c r="I5" i="1"/>
  <c r="H5" i="1"/>
  <c r="T4" i="1"/>
  <c r="R4" i="1"/>
  <c r="O4" i="1"/>
  <c r="N4" i="1"/>
  <c r="I4" i="1"/>
  <c r="H4" i="1"/>
  <c r="T3" i="1"/>
  <c r="R3" i="1"/>
  <c r="O3" i="1"/>
  <c r="N3" i="1"/>
  <c r="I3" i="1"/>
  <c r="H3" i="1"/>
  <c r="B7" i="2" l="1"/>
  <c r="D5" i="2"/>
  <c r="D17" i="2"/>
  <c r="C12" i="2"/>
  <c r="B12" i="2"/>
  <c r="C9" i="2"/>
  <c r="D9" i="2" s="1"/>
  <c r="D12" i="2"/>
  <c r="B13" i="2"/>
  <c r="D13" i="2"/>
  <c r="C13" i="2"/>
  <c r="T6" i="1"/>
  <c r="D10" i="2" s="1"/>
  <c r="C14" i="2"/>
  <c r="D14" i="2"/>
  <c r="D15" i="2"/>
  <c r="D16" i="2"/>
  <c r="D18" i="2"/>
  <c r="B10" i="2"/>
  <c r="B11" i="2"/>
  <c r="B6" i="2"/>
  <c r="B14" i="2"/>
  <c r="B24" i="2" l="1"/>
  <c r="B29" i="2"/>
  <c r="C6" i="2"/>
  <c r="C8" i="2" s="1"/>
  <c r="D11" i="2"/>
  <c r="C7" i="2"/>
  <c r="D7" i="2" s="1"/>
  <c r="C10" i="2"/>
  <c r="C11" i="2"/>
  <c r="B26" i="2"/>
  <c r="B28" i="2"/>
  <c r="B8" i="2"/>
  <c r="D6" i="2" l="1"/>
  <c r="D8" i="2" s="1"/>
</calcChain>
</file>

<file path=xl/sharedStrings.xml><?xml version="1.0" encoding="utf-8"?>
<sst xmlns="http://schemas.openxmlformats.org/spreadsheetml/2006/main" count="244" uniqueCount="193">
  <si>
    <t>DUAL FX MACRO MODEL — TRADE LOG</t>
  </si>
  <si>
    <t>#</t>
  </si>
  <si>
    <t>Pair</t>
  </si>
  <si>
    <t>Date</t>
  </si>
  <si>
    <t>Entry Time
(UTC)</t>
  </si>
  <si>
    <t>Exit Time
(UTC)</t>
  </si>
  <si>
    <t>Direction</t>
  </si>
  <si>
    <t>Z-Score</t>
  </si>
  <si>
    <t>Band</t>
  </si>
  <si>
    <t>Lots</t>
  </si>
  <si>
    <t>Entry Price</t>
  </si>
  <si>
    <t>Signal Time
(UTC)</t>
  </si>
  <si>
    <t>Entry Slip
(pips)</t>
  </si>
  <si>
    <t>Spread
(pips)</t>
  </si>
  <si>
    <t>TP Level</t>
  </si>
  <si>
    <t>SL Level</t>
  </si>
  <si>
    <t>Exit Price</t>
  </si>
  <si>
    <t>Exit Reason</t>
  </si>
  <si>
    <t>Pips</t>
  </si>
  <si>
    <t>P&amp;L ($)</t>
  </si>
  <si>
    <t>Win/Loss</t>
  </si>
  <si>
    <t>Notes</t>
  </si>
  <si>
    <t>EURUSD</t>
  </si>
  <si>
    <t>Long</t>
  </si>
  <si>
    <t>TP</t>
  </si>
  <si>
    <t>First live trade — execution validated. Net P&amp;L after overnight swap fees ($24.97 swap cost).</t>
  </si>
  <si>
    <t>Short</t>
  </si>
  <si>
    <t>SL</t>
  </si>
  <si>
    <t>SL hit 1 pip above level. Script restarts during signal window due to bug fix and armed state persistence deployment. Both bugs now resolved.</t>
  </si>
  <si>
    <t>TP hit cleanly. Position survived monitor restart mid-trade during dashboard/monitor v3.x deployment — armed state persistence and watchdog improvements deployed during the hold.</t>
  </si>
  <si>
    <t>TRADING PERFORMANCE SUMMARY</t>
  </si>
  <si>
    <t>Auto-calculated from Trade Log — updates as you fill rows</t>
  </si>
  <si>
    <t>Metric</t>
  </si>
  <si>
    <t>USDJPY</t>
  </si>
  <si>
    <t>COMBINED</t>
  </si>
  <si>
    <t>Total Trades</t>
  </si>
  <si>
    <t>Wins</t>
  </si>
  <si>
    <t>Losses</t>
  </si>
  <si>
    <t>Win Rate</t>
  </si>
  <si>
    <t>Total P&amp;L ($)</t>
  </si>
  <si>
    <t>Avg Win ($)</t>
  </si>
  <si>
    <t>Avg Loss ($)</t>
  </si>
  <si>
    <t>Best Trade ($)</t>
  </si>
  <si>
    <t>Worst Trade ($)</t>
  </si>
  <si>
    <t>Avg Lots</t>
  </si>
  <si>
    <t>TP Hits</t>
  </si>
  <si>
    <t>SL Hits</t>
  </si>
  <si>
    <t>Hold Expiries</t>
  </si>
  <si>
    <t>Z-Exits</t>
  </si>
  <si>
    <t>FTMO CHALLENGE PROGRESS</t>
  </si>
  <si>
    <t>Account Size</t>
  </si>
  <si>
    <t>$100,000</t>
  </si>
  <si>
    <t>Starting Balance</t>
  </si>
  <si>
    <t>Current Balance (est)</t>
  </si>
  <si>
    <t>Phase 1 Target (+10%)</t>
  </si>
  <si>
    <t>$10,000</t>
  </si>
  <si>
    <t>Phase 1 Progress</t>
  </si>
  <si>
    <t>Phase 2 Target (+5%)</t>
  </si>
  <si>
    <t>$5,000</t>
  </si>
  <si>
    <t>Phase 2 Progress</t>
  </si>
  <si>
    <t>Max DD Used (10% = $10k)</t>
  </si>
  <si>
    <t>DUAL FX MACRO MODEL — PARAMETERS (v4)</t>
  </si>
  <si>
    <t>Reference only — for validation against journal entries</t>
  </si>
  <si>
    <t>Parameter</t>
  </si>
  <si>
    <t>Signal driver</t>
  </si>
  <si>
    <t>US-DE 2Y yield spread z-score</t>
  </si>
  <si>
    <t>US-JP 2Y yield spread z-score</t>
  </si>
  <si>
    <t>Lead-lag macro</t>
  </si>
  <si>
    <t>Z-score threshold</t>
  </si>
  <si>
    <t>±2.75</t>
  </si>
  <si>
    <t>±2.00</t>
  </si>
  <si>
    <t>Entry trigger</t>
  </si>
  <si>
    <t>Take Profit</t>
  </si>
  <si>
    <t>0.20%</t>
  </si>
  <si>
    <t>0.70%</t>
  </si>
  <si>
    <t>Percentage of entry price</t>
  </si>
  <si>
    <t>Stop Loss</t>
  </si>
  <si>
    <t>0.25%</t>
  </si>
  <si>
    <t>0.40%</t>
  </si>
  <si>
    <t>Hold period</t>
  </si>
  <si>
    <t>52 hours</t>
  </si>
  <si>
    <t>24 hours</t>
  </si>
  <si>
    <t>Max duration if no TP/SL</t>
  </si>
  <si>
    <t>Z-exit</t>
  </si>
  <si>
    <t>±1.5</t>
  </si>
  <si>
    <t>None</t>
  </si>
  <si>
    <t>Early exit if z crosses opposite side</t>
  </si>
  <si>
    <t>Base risk</t>
  </si>
  <si>
    <t>0.75%</t>
  </si>
  <si>
    <t>Per-trade risk of account</t>
  </si>
  <si>
    <t>Risk tier 1.0× band</t>
  </si>
  <si>
    <t>|z| 2.75-3.5</t>
  </si>
  <si>
    <t>|z| 2.00-2.50</t>
  </si>
  <si>
    <t>3 lots · $300k notional</t>
  </si>
  <si>
    <t>Risk tier 1.5× band</t>
  </si>
  <si>
    <t>|z| 3.5-4.5</t>
  </si>
  <si>
    <t>|z| 2.50-3.50</t>
  </si>
  <si>
    <t>4.5 lots · $450k notional</t>
  </si>
  <si>
    <t>Risk tier 2.0× band</t>
  </si>
  <si>
    <t>|z| 4.5+</t>
  </si>
  <si>
    <t>|z| 3.50+</t>
  </si>
  <si>
    <t>6 lots · $600k notional</t>
  </si>
  <si>
    <t>Pip size</t>
  </si>
  <si>
    <t>0.0001</t>
  </si>
  <si>
    <t>0.01</t>
  </si>
  <si>
    <t>Standard</t>
  </si>
  <si>
    <t>Pip value per lot</t>
  </si>
  <si>
    <t>$10</t>
  </si>
  <si>
    <t>~$6.67 @150</t>
  </si>
  <si>
    <t>USDJPY varies with rate</t>
  </si>
  <si>
    <t>OOS Sharpe</t>
  </si>
  <si>
    <t>3.72</t>
  </si>
  <si>
    <t>2.83</t>
  </si>
  <si>
    <t>Individual</t>
  </si>
  <si>
    <t>Combined OOS Sharpe</t>
  </si>
  <si>
    <t>5.26</t>
  </si>
  <si>
    <t>From v4 docs</t>
  </si>
  <si>
    <t>FTMO Pass Rate</t>
  </si>
  <si>
    <t>100%</t>
  </si>
  <si>
    <t>99.96%</t>
  </si>
  <si>
    <t>MC simulation</t>
  </si>
  <si>
    <t>Sessions</t>
  </si>
  <si>
    <t>London + NY open</t>
  </si>
  <si>
    <t>Tokyo + London + NY open</t>
  </si>
  <si>
    <t>Session filter</t>
  </si>
  <si>
    <t>PRE-TRADE EXECUTION CHECKLIST</t>
  </si>
  <si>
    <t>✓</t>
  </si>
  <si>
    <t>Check</t>
  </si>
  <si>
    <t>Notes / Why it matters</t>
  </si>
  <si>
    <t>☐</t>
  </si>
  <si>
    <t>Z-score confirmed above threshold (EU ≥2.75, UJ ≥2.00)</t>
  </si>
  <si>
    <t>Signal validity</t>
  </si>
  <si>
    <t>Spread reasonable (EURUSD &lt;3 pips, USDJPY &lt;2 pips)</t>
  </si>
  <si>
    <t>Avoid cost bleed</t>
  </si>
  <si>
    <t>No high-impact event in next 30 mins (FOMC, ECB, NFP, CPI, BoJ)</t>
  </si>
  <si>
    <t>Per model rules</t>
  </si>
  <si>
    <t>Session open for this pair (EU: London/NY; UJ: Tokyo/London/NY)</t>
  </si>
  <si>
    <t>Risk sizing tier matches z-score band</t>
  </si>
  <si>
    <t>3 / 4.5 / 6 lots</t>
  </si>
  <si>
    <t>Account DD within limits (overall &lt;$10k, daily &lt;$5k/$3k)</t>
  </si>
  <si>
    <t>FTMO constraint</t>
  </si>
  <si>
    <t>VPS monitor running &amp; Telegram bot alive</t>
  </si>
  <si>
    <t>Execution integrity</t>
  </si>
  <si>
    <t>Dashboard showing live (hero = Running, no stale data)</t>
  </si>
  <si>
    <t>Monitor health</t>
  </si>
  <si>
    <t>Entry price within 2 pips of signal-bar close</t>
  </si>
  <si>
    <t>Slippage check</t>
  </si>
  <si>
    <t>TP/SL correctly set per pair (EU: 0.20%/0.25%; UJ: 0.70%/0.40%)</t>
  </si>
  <si>
    <t>Risk-defined exit</t>
  </si>
  <si>
    <t>No existing open position on this pair</t>
  </si>
  <si>
    <t>One trade per pair at a time</t>
  </si>
  <si>
    <t>Magic number 20240101 (so monitor recognizes it)</t>
  </si>
  <si>
    <t>Position identification</t>
  </si>
  <si>
    <t>Order comment set (z-score macro sig)</t>
  </si>
  <si>
    <t>Trade attribution</t>
  </si>
  <si>
    <t>MT5 Algo Trading button is GREEN</t>
  </si>
  <si>
    <t>EA/auto-trade enabled</t>
  </si>
  <si>
    <t>TRADE LESSONS &amp; OBSERVATIONS</t>
  </si>
  <si>
    <t>Capture process issues, edge cases, and insights as you go</t>
  </si>
  <si>
    <t>Trade #</t>
  </si>
  <si>
    <t>Category</t>
  </si>
  <si>
    <t>Lesson / Observation</t>
  </si>
  <si>
    <t>Infrastructure</t>
  </si>
  <si>
    <t>SL hit 1 pip above level during bug-fix restart window. Armed-state persistence deployed to prevent signal loss across restarts.</t>
  </si>
  <si>
    <t>TP hit cleanly despite monitor restart mid-trade. Position survived because MT5 holds the TP order independently of the monitor. Reinforced: keep TP/SL set on broker, never rely on script-managed exits for protection.</t>
  </si>
  <si>
    <t>Execution</t>
  </si>
  <si>
    <t>MT5 history_deals_get can occasionally miss positions in its grouping (seen once with ticket 1598191583). Dashboard now uses MAX(JSON count, MT5 count) and scales P&amp;L to balance delta — robust to this MT5 quirk.</t>
  </si>
  <si>
    <t>BoJ intervention day. Yield-spread macro thesis overruled by political action. ~7 pip slippage past stop in fast move. Telegram bot reported "BREAK EVEN +$0.00" incorrectly — broker confirmed actual SL hit. Reporting bug noted.</t>
  </si>
  <si>
    <t>Early Close</t>
  </si>
  <si>
    <t>System took same z=3.32 signal again after Trade 4 SL'd. Closed 9 pips above SL after only ~1.5 hours — not TP, not SL, not 24h time-exit. Cause undetermined. Did NOT manually close. Worth investigating.</t>
  </si>
  <si>
    <t>Third LONG signal on intervention day. Held 18h 38m overnight, positive swap +$18.92 partially offset gross loss of -$1,041.81. Combined April 30 damage = -$3,213.79 across 3 trades. Three consecutive shorts-against-intervention with no cooldown logic.</t>
  </si>
  <si>
    <t>Post-intervention follow-through. Yen continued strengthening. Smaller residual signal (z=2.36, dropped to 1.0x tier). Held near max 24h. Gross -$782.18 + swap +$12.37 = net -$769.81. Last UJ trade before EURUSD z-score bug discovered.</t>
  </si>
  <si>
    <t>Hold-Limit</t>
  </si>
  <si>
    <t>First weekend hold of v3 era (both EU &amp; UJ held through Sunday open with minimal gap, ~Fri close prices realised). Hold-limit fired on schedule but broker rejected closes with err 10018 (market closed) for 46 min after rollover. v3 correctly retried each signal check until broker accepted at 22:01-22:02 UTC. Combined +$405.89.</t>
  </si>
  <si>
    <t>Code — Bug A</t>
  </si>
  <si>
    <t>ROOT CAUSE for cascading weekend bugs: _close_position() trusted MT5 order_send return without verifying broker actually executed. Marked positions closed when broker had rejected them, corrupting state. FIX: added check_position_status(pair) verification after every close attempt. If close_ok=False OR still_open=True, log warning and return without mutating state.</t>
  </si>
  <si>
    <t>Code — Bug B</t>
  </si>
  <si>
    <t>Hold-limit logic didn't check market-open before closing. v3 fired Saturday-morning close attempts while UJ market was closed. FIX: added _is_market_tradeable(pair) helper; hold-limit and z-exit paths check at top and return early if market closed. Note: IC Markets demo doesn't always report trade_mode honestly — Saturday's failure was actually caught by Bug A fix, not Bug B fix.</t>
  </si>
  <si>
    <t>Code — Bug C</t>
  </si>
  <si>
    <t>Failed hold-limit close re-armed for fresh signal on next check — position got 'closed' in state, then z still above threshold caused fresh arm. FIX: automatic side-effect of Bug A — if state isn't reset on failed close, signal-check path can't reach arm logic.</t>
  </si>
  <si>
    <t>Code — Bug D</t>
  </si>
  <si>
    <t>Telegram 'POSITION CLOSED Net P&amp;L $0.00' fired despite yesterday's pnl_confident patch — hold-limit close path didn't use the confidence check. FIX: hold-limit and z-exit paths now use same PROFIT/LOSS/UNKNOWN logic as broker-detected close path. Zero P&amp;L always renders as UNKNOWN.</t>
  </si>
  <si>
    <t>Code — Misc</t>
  </si>
  <si>
    <t>Also fixed: (1) state files now read with encoding='utf-8-sig' to tolerate BOM from Windows PowerShell manual edits; (2) state save added to position-holding path so watchdog doesn't fire 'stale state' during long holds; (3) state save also added to failed-close branches so watchdog stays quiet during legitimate wait-and-retry cycles.</t>
  </si>
  <si>
    <t>Validation</t>
  </si>
  <si>
    <t>Patched code observed working correctly Sun 21:01-22:02 UTC: v3 attempted 5 closes, broker rejected first 4 with err 10018, v3 left state intact each time, then 5th attempt succeeded when broker accepted. State self-cleaned. No bogus history entries written by the successful path.</t>
  </si>
  <si>
    <t>Operational</t>
  </si>
  <si>
    <t>PowerShell QuickEdit Mode: Windows PowerShell pauses running processes when text is selected by clicking in the console window. This silently froze v3 mid-session on May 17 and queued multiple Telegram commands that all delivered when the process resumed. ACTION: disable QuickEdit via right-click → Properties → Options on v3 and dashboard PowerShell windows to prevent recurrence.</t>
  </si>
  <si>
    <t>First v3-era trade #1647761470. Signal fired 13:46 UTC, armed LONG at Fib 1.16966; order placed 1.16961 (5p slip caused by 5s polling cadence missing fast taps). SL hit at 1.16670 = -286p from entry. Telegram initially misreported 'BREAK EVEN' $0 — first occurrence of what we later named Bug D (MT5 history lag on 6s retry window). Patched same day. Loss directly triggered fixes for: 5s→1s polling (subsequent slip dropped to 0.1-0.4p), pnl_confident flag + UNKNOWN label, state-file refresh on every signal check. Within 25% miss-rate model expectation; no strategy concerns.</t>
  </si>
  <si>
    <t>Weekend hold #1651217683. 52h hold-limit fired Sun afternoon but broker rejected with err 10018 for 46 min; v3 retried each signal check until accepted at 22:01 UTC (53.8h actual). Min Sunday-open gap (~Fri close). Swap +$7.59. 1s polling working — entry slip 0.1p. MT5 history lag &gt;6s → P&amp;L initially $0/pnl_confident=False; Telegram correctly showed 'UNKNOWN — check MT5 history' instead of 'BREAK EVEN'. Bogus $0 history JSON entry cleaned manually; pending v3 reconcile back-fill.</t>
  </si>
  <si>
    <t>Weekend hold #1649873269. 24h hold-limit; executed at 62.5h after broker rejected closes with err 10018 during weekend market closure. Held through Sunday open with min gap (~Fri close). Swap +$11.49. Same MT5 history lag → Telegram correctly displayed 'UNKNOWN'. Bogus $0 JSON entry cleaned manually. Combined weekend P&amp;L w/ trade 9: +$405.89.</t>
  </si>
  <si>
    <t>First v3-era trade. 5p entry slip on EU long traced to 5-second polling cadence missing fast taps between checks. Polling cadence tightened to 1s; subsequent trades 9-10 came in at 0.1-0.4p slip, confirming fix. Loss itself (-$829.40 / SL hit at -286p) was within 25% miss-rate model expectation — no strategy concerns, but it triggered the diagnostic sweep that surfaced Bug D (P&amp;L misclassification) and the pnl_confident / UNKNOWN reporting fix.</t>
  </si>
  <si>
    <t>Mean-reversion exit at ~16h (hold-limit close), well within 52h cap. Gross +$1,092.24 + swap +$31.85 = net +$1,124.09. Best v3-era trade by $. Z-score -4.2422 (1.5x band). Telegram misreported close=entry price 1.16391 and P&amp;L=$0/UNKNOWN — pnl_confident=False fallback because MT5 history table didn't populate exit deal within v3's 6s retry window. Trade JSON had net_pnl=0.0 until manual patch 2026-05-23 19:55 UTC after MT5 history confirmation. Triggered patches: (1) retry window 6s→60s, (2) self-healing reconcile auto-corrects stale-zero entries on every v3 startup.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</si>
</sst>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-mmm\-yyyy"/>
    <numFmt numFmtId="165" formatCode="0.000"/>
    <numFmt numFmtId="166" formatCode="0.00000"/>
    <numFmt numFmtId="167" formatCode="0.0"/>
    <numFmt numFmtId="168" formatCode="\$#,##0.00;[Red]&quot;-$&quot;#,##0.00"/>
    <numFmt numFmtId="169" formatCode="0.0%"/>
    <numFmt numFmtId="170" formatCode="h:mm"/>
  </numFmts>
  <fonts count="16" x14ac:knownFonts="1">
    <font>
      <sz val="11"/>
      <color theme="1"/>
      <name val="Calibri"/>
      <family val="2"/>
      <charset val="1"/>
    </font>
    <font>
      <b/>
      <sz val="14"/>
      <color rgb="FF1F3864"/>
      <name val="Calibri"/>
      <charset val="1"/>
    </font>
    <font>
      <i/>
      <sz val="10"/>
      <color rgb="FF595959"/>
      <name val="Calibri"/>
      <charset val="1"/>
    </font>
    <font>
      <b/>
      <sz val="10"/>
      <color rgb="FFFFFFFF"/>
      <name val="Calibri"/>
      <charset val="1"/>
    </font>
    <font>
      <sz val="10"/>
      <color rgb="FF0000FF"/>
      <name val="Calibri"/>
      <charset val="1"/>
    </font>
    <font>
      <sz val="10"/>
      <color rgb="FF000000"/>
      <name val="Calibri"/>
      <charset val="1"/>
    </font>
    <font>
      <b/>
      <sz val="10"/>
      <name val="Calibri"/>
      <charset val="1"/>
    </font>
    <font>
      <b/>
      <sz val="11"/>
      <color rgb="FF1F3864"/>
      <name val="Calibri"/>
      <charset val="1"/>
    </font>
    <font>
      <i/>
      <sz val="10"/>
      <color rgb="FF404040"/>
      <name val="Calibri"/>
      <charset val="1"/>
    </font>
    <font>
      <sz val="14"/>
      <name val="Calibri"/>
      <charset val="1"/>
    </font>
    <font>
      <sz val="10"/>
      <name val="Calibri"/>
      <charset val="1"/>
    </font>
    <font>
      <sz val="10"/>
      <color rgb="FF0000FF"/>
      <name val="Calibri"/>
      <family val="2"/>
    </font>
    <font>
      <sz val="10"/>
      <color rgb="FF0000FF"/>
      <name val="Calibri"/>
    </font>
    <font>
      <sz val="11"/>
      <color rgb="FF0000FF"/>
      <name val="Calibri"/>
    </font>
    <font>
      <sz val="10"/>
      <color rgb="FF000000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E7F1FF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78">
    <xf numFmtId="0" fontId="0" fillId="0" borderId="0" xfId="0"/>
    <xf numFmtId="169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2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8" fontId="11" fillId="0" borderId="1" xfId="0" quotePrefix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70" fontId="13" fillId="3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68" fontId="15" fillId="3" borderId="1" xfId="0" applyNumberFormat="1" applyFont="1" applyFill="1" applyBorder="1" applyAlignment="1">
      <alignment horizontal="center" vertical="center"/>
    </xf>
    <xf numFmtId="168" fontId="13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 wrapText="1"/>
    </xf>
    <xf numFmtId="167" fontId="14" fillId="3" borderId="1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/>
    </xf>
    <xf numFmtId="170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/>
    </xf>
    <xf numFmtId="167" fontId="13" fillId="3" borderId="2" xfId="0" applyNumberFormat="1" applyFont="1" applyFill="1" applyBorder="1" applyAlignment="1">
      <alignment horizontal="center" vertical="center"/>
    </xf>
    <xf numFmtId="168" fontId="13" fillId="3" borderId="2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67" fontId="12" fillId="3" borderId="1" xfId="0" applyNumberFormat="1" applyFont="1" applyFill="1" applyBorder="1" applyAlignment="1">
      <alignment horizontal="center" vertical="center"/>
    </xf>
    <xf numFmtId="168" fontId="1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CE4E4"/>
        </patternFill>
      </fill>
    </dxf>
    <dxf>
      <fill>
        <patternFill>
          <bgColor rgb="FFE2F0D9"/>
        </patternFill>
      </fill>
    </dxf>
    <dxf>
      <fill>
        <patternFill>
          <bgColor rgb="FFF3E7FF"/>
        </patternFill>
      </fill>
    </dxf>
    <dxf>
      <fill>
        <patternFill>
          <bgColor rgb="FFE7F1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CE4E4"/>
      <rgbColor rgb="FFE7F1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E7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4EC546C-1B98-417E-937D-8A3E04D084A2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a00f36d0-9742-43c6-8aaa-90100d4b6de0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"/>
  <sheetViews>
    <sheetView zoomScale="87" zoomScaleNormal="87" workbookViewId="0">
      <pane ySplit="2" topLeftCell="A8" activePane="bottomLeft" state="frozen"/>
      <selection pane="bottomLeft" activeCell="K13" sqref="K13"/>
    </sheetView>
  </sheetViews>
  <sheetFormatPr defaultColWidth="8.73046875" defaultRowHeight="99" customHeight="1" x14ac:dyDescent="0.45"/>
  <cols>
    <col min="1" max="1" width="2.59765625" bestFit="1" customWidth="1"/>
    <col min="2" max="2" width="7" bestFit="1" customWidth="1"/>
    <col min="3" max="3" width="11.3984375" bestFit="1" customWidth="1"/>
    <col min="4" max="4" width="8.9296875" bestFit="1" customWidth="1"/>
    <col min="5" max="5" width="7.59765625" bestFit="1" customWidth="1"/>
    <col min="6" max="6" width="7.73046875" bestFit="1" customWidth="1"/>
    <col min="7" max="7" width="6.46484375" bestFit="1" customWidth="1"/>
    <col min="8" max="8" width="10.53125" bestFit="1" customWidth="1"/>
    <col min="9" max="9" width="4.06640625" bestFit="1" customWidth="1"/>
    <col min="10" max="10" width="9.19921875" bestFit="1" customWidth="1"/>
    <col min="11" max="11" width="9.33203125" bestFit="1" customWidth="1"/>
    <col min="12" max="12" width="7.796875" bestFit="1" customWidth="1"/>
    <col min="13" max="13" width="6.19921875" bestFit="1" customWidth="1"/>
    <col min="14" max="15" width="8.6640625" bestFit="1" customWidth="1"/>
    <col min="16" max="16" width="9.19921875" bestFit="1" customWidth="1"/>
    <col min="17" max="17" width="9.53125" bestFit="1" customWidth="1"/>
    <col min="18" max="18" width="4.53125" bestFit="1" customWidth="1"/>
    <col min="19" max="19" width="8.73046875" bestFit="1" customWidth="1"/>
    <col min="20" max="20" width="8" bestFit="1" customWidth="1"/>
    <col min="21" max="21" width="63.53125" customWidth="1"/>
  </cols>
  <sheetData>
    <row r="1" spans="1:21" ht="29.35" customHeight="1" x14ac:dyDescent="0.5500000000000000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6.25" x14ac:dyDescent="0.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ht="26.25" x14ac:dyDescent="0.45">
      <c r="A3" s="3">
        <v>1</v>
      </c>
      <c r="B3" s="3" t="s">
        <v>22</v>
      </c>
      <c r="C3" s="5">
        <v>46111</v>
      </c>
      <c r="D3" s="6">
        <v>0.62847222222222199</v>
      </c>
      <c r="E3" s="6">
        <v>0.100694444444444</v>
      </c>
      <c r="F3" s="3" t="s">
        <v>23</v>
      </c>
      <c r="G3" s="7">
        <v>3.2010000000000001</v>
      </c>
      <c r="H3" s="8" t="str">
        <f t="shared" ref="H3:H34" si="0">IF(OR(G3="",B3=""),"",IF(B3="EURUSD",IF(ABS(G3)&gt;=4.5,"2x (4.5+)",IF(ABS(G3)&gt;=3.5,"1.5x (3.5-4.5)","1x (2.75-3.5)")),IF(B3="USDJPY",IF(ABS(G3)&gt;=3.5,"2x (3.5+)",IF(ABS(G3)&gt;=2.5,"1.5x (2.5-3.5)","1x (2.0-2.5)")),"")))</f>
        <v>1x (2.75-3.5)</v>
      </c>
      <c r="I3" s="9">
        <f t="shared" ref="I3:I34" si="1">IF(OR(G3="",B3=""),"",IF(B3="EURUSD",IF(ABS(G3)&gt;=4.5,6,IF(ABS(G3)&gt;=3.5,4.5,3)),IF(B3="USDJPY",IF(ABS(G3)&gt;=3.5,6,IF(ABS(G3)&gt;=2.5,4.5,3)),"")))</f>
        <v>3</v>
      </c>
      <c r="J3" s="10">
        <v>1.1462600000000001</v>
      </c>
      <c r="K3" s="6">
        <v>0.625694444444444</v>
      </c>
      <c r="L3" s="11">
        <v>0.1</v>
      </c>
      <c r="M3" s="11">
        <v>2</v>
      </c>
      <c r="N3" s="12">
        <f t="shared" ref="N3:N34" si="2">IF(OR(J3="",F3="",B3=""),"",IF(B3="EURUSD",IF(F3="Long",J3*1.002,J3*0.998),IF(B3="USDJPY",IF(F3="Long",J3*1.007,J3*0.993),"")))</f>
        <v>1.14855252</v>
      </c>
      <c r="O3" s="12">
        <f t="shared" ref="O3:O34" si="3">IF(OR(J3="",F3="",B3=""),"",IF(B3="EURUSD",IF(F3="Long",J3*0.9975,J3*1.0025),IF(B3="USDJPY",IF(F3="Long",J3*0.996,J3*1.004),"")))</f>
        <v>1.1433943500000001</v>
      </c>
      <c r="P3" s="10">
        <v>1.14855</v>
      </c>
      <c r="Q3" s="3" t="s">
        <v>24</v>
      </c>
      <c r="R3" s="13">
        <f t="shared" ref="R3:R34" si="4">IF(OR(J3="",P3="",F3="",B3=""),"",IF(B3="EURUSD",IF(F3="Long",(P3-J3)/0.0001,(J3-P3)/0.0001),IF(B3="USDJPY",IF(F3="Long",(P3-J3)/0.01,(J3-P3)/0.01),"")))</f>
        <v>22.899999999999032</v>
      </c>
      <c r="S3" s="14">
        <v>662.03</v>
      </c>
      <c r="T3" s="8" t="str">
        <f t="shared" ref="T3:T34" si="5">IF(S3&lt;&gt;"",IF(S3&gt;0,"WIN","LOSS"),IF(R3&lt;&gt;"",IF(R3&gt;0,"WIN","LOSS"),""))</f>
        <v>WIN</v>
      </c>
      <c r="U3" s="3" t="s">
        <v>25</v>
      </c>
    </row>
    <row r="4" spans="1:21" ht="26.25" x14ac:dyDescent="0.45">
      <c r="A4" s="3">
        <v>2</v>
      </c>
      <c r="B4" s="3" t="s">
        <v>22</v>
      </c>
      <c r="C4" s="5">
        <v>46112</v>
      </c>
      <c r="D4" s="6">
        <v>0.56597222222222199</v>
      </c>
      <c r="E4" s="6">
        <v>0.64583333333333304</v>
      </c>
      <c r="F4" s="3" t="s">
        <v>26</v>
      </c>
      <c r="G4" s="7">
        <v>-3.0390000000000001</v>
      </c>
      <c r="H4" s="8" t="str">
        <f t="shared" si="0"/>
        <v>1x (2.75-3.5)</v>
      </c>
      <c r="I4" s="9">
        <f t="shared" si="1"/>
        <v>3</v>
      </c>
      <c r="J4" s="10">
        <v>1.1507400000000001</v>
      </c>
      <c r="K4" s="6">
        <v>0.54236111111111096</v>
      </c>
      <c r="L4" s="11">
        <v>0.4</v>
      </c>
      <c r="M4" s="11">
        <v>2</v>
      </c>
      <c r="N4" s="12">
        <f t="shared" si="2"/>
        <v>1.14843852</v>
      </c>
      <c r="O4" s="12">
        <f t="shared" si="3"/>
        <v>1.1536168500000001</v>
      </c>
      <c r="P4" s="10">
        <v>1.1536299999999999</v>
      </c>
      <c r="Q4" s="3" t="s">
        <v>27</v>
      </c>
      <c r="R4" s="13">
        <f t="shared" si="4"/>
        <v>-28.899999999998371</v>
      </c>
      <c r="S4" s="14">
        <v>-863.72</v>
      </c>
      <c r="T4" s="8" t="str">
        <f t="shared" si="5"/>
        <v>LOSS</v>
      </c>
      <c r="U4" s="3" t="s">
        <v>28</v>
      </c>
    </row>
    <row r="5" spans="1:21" ht="39.4" x14ac:dyDescent="0.45">
      <c r="A5" s="31">
        <v>3</v>
      </c>
      <c r="B5" s="31" t="s">
        <v>22</v>
      </c>
      <c r="C5" s="32">
        <v>46129</v>
      </c>
      <c r="D5" s="33">
        <v>0.62638888888888899</v>
      </c>
      <c r="E5" s="33">
        <v>0.71041666666666703</v>
      </c>
      <c r="F5" s="31" t="s">
        <v>26</v>
      </c>
      <c r="G5" s="34">
        <v>-3.0390000000000001</v>
      </c>
      <c r="H5" s="35" t="str">
        <f t="shared" si="0"/>
        <v>1x (2.75-3.5)</v>
      </c>
      <c r="I5" s="36">
        <f t="shared" si="1"/>
        <v>3</v>
      </c>
      <c r="J5" s="37">
        <v>1.1835100000000001</v>
      </c>
      <c r="K5" s="33">
        <v>0.625694444444444</v>
      </c>
      <c r="L5" s="38">
        <v>0</v>
      </c>
      <c r="M5" s="38">
        <v>2</v>
      </c>
      <c r="N5" s="39">
        <f t="shared" si="2"/>
        <v>1.18114298</v>
      </c>
      <c r="O5" s="39">
        <f t="shared" si="3"/>
        <v>1.186468775</v>
      </c>
      <c r="P5" s="37">
        <v>1.1812100000000001</v>
      </c>
      <c r="Q5" s="31" t="s">
        <v>24</v>
      </c>
      <c r="R5" s="40">
        <f t="shared" si="4"/>
        <v>22.999999999999687</v>
      </c>
      <c r="S5" s="47">
        <v>687.7</v>
      </c>
      <c r="T5" s="35" t="str">
        <f t="shared" si="5"/>
        <v>WIN</v>
      </c>
      <c r="U5" s="31" t="s">
        <v>29</v>
      </c>
    </row>
    <row r="6" spans="1:21" ht="39.4" x14ac:dyDescent="0.45">
      <c r="A6" s="3">
        <v>4</v>
      </c>
      <c r="B6" s="3" t="s">
        <v>33</v>
      </c>
      <c r="C6" s="5">
        <v>46142</v>
      </c>
      <c r="D6" s="6">
        <v>0.37569444444444444</v>
      </c>
      <c r="E6" s="6">
        <v>0.49791666666666667</v>
      </c>
      <c r="F6" s="45" t="s">
        <v>23</v>
      </c>
      <c r="G6" s="7">
        <v>3.323</v>
      </c>
      <c r="H6" s="8" t="str">
        <f t="shared" si="0"/>
        <v>1.5x (2.5-3.5)</v>
      </c>
      <c r="I6" s="9">
        <f t="shared" si="1"/>
        <v>4.5</v>
      </c>
      <c r="J6" s="10">
        <v>160.52000000000001</v>
      </c>
      <c r="K6" s="6">
        <v>0.25069444444444444</v>
      </c>
      <c r="L6" s="11">
        <v>0</v>
      </c>
      <c r="M6" s="11">
        <v>2</v>
      </c>
      <c r="N6" s="12">
        <f t="shared" si="2"/>
        <v>161.64364</v>
      </c>
      <c r="O6" s="12">
        <f t="shared" si="3"/>
        <v>159.87792000000002</v>
      </c>
      <c r="P6" s="10">
        <v>159.80699999999999</v>
      </c>
      <c r="Q6" s="3" t="s">
        <v>27</v>
      </c>
      <c r="R6" s="13">
        <f t="shared" si="4"/>
        <v>-71.300000000002228</v>
      </c>
      <c r="S6" s="26">
        <v>-1262.6400000000001</v>
      </c>
      <c r="T6" s="8" t="str">
        <f t="shared" si="5"/>
        <v>LOSS</v>
      </c>
      <c r="U6" s="45" t="s">
        <v>167</v>
      </c>
    </row>
    <row r="7" spans="1:21" ht="39.4" x14ac:dyDescent="0.45">
      <c r="A7" s="3">
        <v>5</v>
      </c>
      <c r="B7" s="3" t="s">
        <v>33</v>
      </c>
      <c r="C7" s="5">
        <v>46142</v>
      </c>
      <c r="D7" s="6">
        <v>0.54236111111111107</v>
      </c>
      <c r="E7" s="6">
        <v>0.6020833333333333</v>
      </c>
      <c r="F7" s="45" t="s">
        <v>23</v>
      </c>
      <c r="G7" s="7">
        <v>3.323</v>
      </c>
      <c r="H7" s="8" t="str">
        <f t="shared" si="0"/>
        <v>1.5x (2.5-3.5)</v>
      </c>
      <c r="I7" s="9">
        <f t="shared" si="1"/>
        <v>4.5</v>
      </c>
      <c r="J7" s="10">
        <v>159.52600000000001</v>
      </c>
      <c r="K7" s="6">
        <v>0.41736111111111113</v>
      </c>
      <c r="L7" s="11">
        <v>0</v>
      </c>
      <c r="M7" s="11">
        <v>2</v>
      </c>
      <c r="N7" s="12">
        <f t="shared" si="2"/>
        <v>160.64268200000001</v>
      </c>
      <c r="O7" s="12">
        <f t="shared" si="3"/>
        <v>158.88789600000001</v>
      </c>
      <c r="P7" s="10">
        <v>158.99700000000001</v>
      </c>
      <c r="Q7" s="3" t="s">
        <v>168</v>
      </c>
      <c r="R7" s="13">
        <f t="shared" si="4"/>
        <v>-52.899999999999636</v>
      </c>
      <c r="S7" s="14">
        <v>-928.26</v>
      </c>
      <c r="T7" s="8" t="str">
        <f t="shared" si="5"/>
        <v>LOSS</v>
      </c>
      <c r="U7" s="45" t="s">
        <v>169</v>
      </c>
    </row>
    <row r="8" spans="1:21" ht="52.5" x14ac:dyDescent="0.45">
      <c r="A8" s="3">
        <v>6</v>
      </c>
      <c r="B8" s="3" t="s">
        <v>33</v>
      </c>
      <c r="C8" s="5">
        <v>46142</v>
      </c>
      <c r="D8" s="6">
        <v>0.6743055555555556</v>
      </c>
      <c r="E8" s="6">
        <v>0.45069444444444445</v>
      </c>
      <c r="F8" s="45" t="s">
        <v>23</v>
      </c>
      <c r="G8" s="7">
        <v>3.323</v>
      </c>
      <c r="H8" s="8" t="str">
        <f t="shared" si="0"/>
        <v>1.5x (2.5-3.5)</v>
      </c>
      <c r="I8" s="9">
        <f t="shared" si="1"/>
        <v>4.5</v>
      </c>
      <c r="J8" s="10">
        <v>156.363</v>
      </c>
      <c r="K8" s="6">
        <v>0.54236111111111107</v>
      </c>
      <c r="L8" s="11">
        <v>0</v>
      </c>
      <c r="M8" s="11">
        <v>2</v>
      </c>
      <c r="N8" s="12">
        <f t="shared" si="2"/>
        <v>157.45754099999999</v>
      </c>
      <c r="O8" s="12">
        <f t="shared" si="3"/>
        <v>155.737548</v>
      </c>
      <c r="P8" s="10">
        <v>155.77500000000001</v>
      </c>
      <c r="Q8" s="3" t="s">
        <v>27</v>
      </c>
      <c r="R8" s="13">
        <f t="shared" si="4"/>
        <v>-58.799999999999386</v>
      </c>
      <c r="S8" s="14">
        <v>-1022.89</v>
      </c>
      <c r="T8" s="8" t="str">
        <f t="shared" si="5"/>
        <v>LOSS</v>
      </c>
      <c r="U8" s="45" t="s">
        <v>170</v>
      </c>
    </row>
    <row r="9" spans="1:21" ht="39.4" x14ac:dyDescent="0.45">
      <c r="A9" s="3">
        <v>7</v>
      </c>
      <c r="B9" s="3" t="s">
        <v>33</v>
      </c>
      <c r="C9" s="5">
        <v>46147</v>
      </c>
      <c r="D9" s="6">
        <v>0.37777777777777777</v>
      </c>
      <c r="E9" s="6">
        <v>0.35486111111111113</v>
      </c>
      <c r="F9" s="45" t="s">
        <v>23</v>
      </c>
      <c r="G9" s="7">
        <v>2.355</v>
      </c>
      <c r="H9" s="8" t="str">
        <f t="shared" si="0"/>
        <v>1x (2.0-2.5)</v>
      </c>
      <c r="I9" s="9">
        <f t="shared" si="1"/>
        <v>3</v>
      </c>
      <c r="J9" s="10">
        <v>157.26900000000001</v>
      </c>
      <c r="K9" s="6">
        <v>0.25069444444444444</v>
      </c>
      <c r="L9" s="11">
        <v>0</v>
      </c>
      <c r="M9" s="11">
        <v>2</v>
      </c>
      <c r="N9" s="12">
        <f t="shared" si="2"/>
        <v>158.36988299999999</v>
      </c>
      <c r="O9" s="12">
        <f t="shared" si="3"/>
        <v>156.63992400000001</v>
      </c>
      <c r="P9" s="10">
        <v>156.596</v>
      </c>
      <c r="Q9" s="3" t="s">
        <v>27</v>
      </c>
      <c r="R9" s="13">
        <f t="shared" si="4"/>
        <v>-67.300000000000182</v>
      </c>
      <c r="S9" s="14">
        <v>-769.81</v>
      </c>
      <c r="T9" s="8" t="str">
        <f t="shared" si="5"/>
        <v>LOSS</v>
      </c>
      <c r="U9" s="45" t="s">
        <v>171</v>
      </c>
    </row>
    <row r="10" spans="1:21" ht="91.9" x14ac:dyDescent="0.45">
      <c r="A10" s="46">
        <v>8</v>
      </c>
      <c r="B10" s="46" t="s">
        <v>22</v>
      </c>
      <c r="C10" s="48">
        <f>DATE(2026,5,14)</f>
        <v>46156</v>
      </c>
      <c r="D10" s="49">
        <f>TIME(14,1,13)</f>
        <v>0.58417824074074076</v>
      </c>
      <c r="E10" s="49">
        <f>TIME(21,23,55)</f>
        <v>0.8916087962962963</v>
      </c>
      <c r="F10" s="46" t="s">
        <v>23</v>
      </c>
      <c r="G10" s="50">
        <v>2.79</v>
      </c>
      <c r="H10" s="8" t="str">
        <f t="shared" si="0"/>
        <v>1x (2.75-3.5)</v>
      </c>
      <c r="I10" s="9">
        <f t="shared" si="1"/>
        <v>3</v>
      </c>
      <c r="J10" s="51">
        <v>1.16961</v>
      </c>
      <c r="K10" s="49">
        <f>TIME(13,46,0)</f>
        <v>0.57361111111111107</v>
      </c>
      <c r="L10" s="52">
        <v>5</v>
      </c>
      <c r="M10" s="52">
        <v>2</v>
      </c>
      <c r="N10" s="12">
        <f t="shared" si="2"/>
        <v>1.1719492200000001</v>
      </c>
      <c r="O10" s="12">
        <f t="shared" si="3"/>
        <v>1.166685975</v>
      </c>
      <c r="P10" s="51">
        <v>1.1667000000000001</v>
      </c>
      <c r="Q10" s="46" t="s">
        <v>27</v>
      </c>
      <c r="R10" s="13">
        <f t="shared" si="4"/>
        <v>-29.099999999999682</v>
      </c>
      <c r="S10" s="53">
        <v>-829.4</v>
      </c>
      <c r="T10" s="8" t="str">
        <f t="shared" si="5"/>
        <v>LOSS</v>
      </c>
      <c r="U10" s="46" t="s">
        <v>188</v>
      </c>
    </row>
    <row r="11" spans="1:21" ht="78.75" x14ac:dyDescent="0.45">
      <c r="A11" s="46">
        <v>9</v>
      </c>
      <c r="B11" s="46" t="s">
        <v>22</v>
      </c>
      <c r="C11" s="48">
        <f>DATE(2026,5,15)</f>
        <v>46157</v>
      </c>
      <c r="D11" s="49">
        <f>TIME(18,10,32)</f>
        <v>0.75731481481481477</v>
      </c>
      <c r="E11" s="49">
        <f>TIME(22,1,1)</f>
        <v>0.91737268518518522</v>
      </c>
      <c r="F11" s="46" t="s">
        <v>26</v>
      </c>
      <c r="G11" s="50">
        <v>-3.02</v>
      </c>
      <c r="H11" s="8" t="str">
        <f t="shared" si="0"/>
        <v>1x (2.75-3.5)</v>
      </c>
      <c r="I11" s="9">
        <f t="shared" si="1"/>
        <v>3</v>
      </c>
      <c r="J11" s="51">
        <v>1.1630100000000001</v>
      </c>
      <c r="K11" s="49">
        <f>TIME(18,10,32)</f>
        <v>0.75731481481481477</v>
      </c>
      <c r="L11" s="52">
        <v>0.1</v>
      </c>
      <c r="M11" s="52">
        <v>2</v>
      </c>
      <c r="N11" s="12">
        <f t="shared" si="2"/>
        <v>1.1606839800000002</v>
      </c>
      <c r="O11" s="12">
        <f t="shared" si="3"/>
        <v>1.165917525</v>
      </c>
      <c r="P11" s="51">
        <v>1.1630100000000001</v>
      </c>
      <c r="Q11" s="46" t="s">
        <v>172</v>
      </c>
      <c r="R11" s="13">
        <f t="shared" si="4"/>
        <v>0</v>
      </c>
      <c r="S11" s="54">
        <v>126.28</v>
      </c>
      <c r="T11" s="8" t="str">
        <f t="shared" si="5"/>
        <v>WIN</v>
      </c>
      <c r="U11" s="46" t="s">
        <v>189</v>
      </c>
    </row>
    <row r="12" spans="1:21" ht="65.650000000000006" x14ac:dyDescent="0.45">
      <c r="A12" s="61">
        <v>10</v>
      </c>
      <c r="B12" s="61" t="s">
        <v>33</v>
      </c>
      <c r="C12" s="66">
        <f>DATE(2026,5,15)</f>
        <v>46157</v>
      </c>
      <c r="D12" s="67">
        <f>TIME(7,32,55)</f>
        <v>0.31452546296296297</v>
      </c>
      <c r="E12" s="67">
        <f>TIME(22,2,1)</f>
        <v>0.91806712962962966</v>
      </c>
      <c r="F12" s="61" t="s">
        <v>23</v>
      </c>
      <c r="G12" s="68">
        <v>2.17</v>
      </c>
      <c r="H12" s="35" t="str">
        <f t="shared" si="0"/>
        <v>1x (2.0-2.5)</v>
      </c>
      <c r="I12" s="36">
        <f t="shared" si="1"/>
        <v>3</v>
      </c>
      <c r="J12" s="69">
        <v>158.51499999999999</v>
      </c>
      <c r="K12" s="67">
        <f>TIME(7,32,55)</f>
        <v>0.31452546296296297</v>
      </c>
      <c r="L12" s="70">
        <v>0.4</v>
      </c>
      <c r="M12" s="70">
        <v>2</v>
      </c>
      <c r="N12" s="39">
        <f t="shared" si="2"/>
        <v>159.62460499999997</v>
      </c>
      <c r="O12" s="39">
        <f t="shared" si="3"/>
        <v>157.88093999999998</v>
      </c>
      <c r="P12" s="69">
        <v>158.51499999999999</v>
      </c>
      <c r="Q12" s="61" t="s">
        <v>172</v>
      </c>
      <c r="R12" s="40">
        <f t="shared" si="4"/>
        <v>0</v>
      </c>
      <c r="S12" s="71">
        <v>279.61</v>
      </c>
      <c r="T12" s="35" t="str">
        <f t="shared" si="5"/>
        <v>WIN</v>
      </c>
      <c r="U12" s="61" t="s">
        <v>190</v>
      </c>
    </row>
    <row r="13" spans="1:21" ht="99" customHeight="1" x14ac:dyDescent="0.45">
      <c r="A13" s="46">
        <v>11</v>
      </c>
      <c r="B13" s="46" t="s">
        <v>22</v>
      </c>
      <c r="C13" s="72">
        <f>DATE(2026,5,20)</f>
        <v>46162</v>
      </c>
      <c r="D13" s="73">
        <f>TIME(19,16,8)</f>
        <v>0.80287037037037035</v>
      </c>
      <c r="E13" s="73">
        <f>TIME(11,15,0)</f>
        <v>0.46875</v>
      </c>
      <c r="F13" s="46" t="s">
        <v>26</v>
      </c>
      <c r="G13" s="74">
        <v>-4.2422000000000004</v>
      </c>
      <c r="H13" s="62" t="str">
        <f>IF(OR(G13="",B13=""),"",IF(B13="EURUSD",IF(ABS(G13)&gt;=4.5,"2x (4.5+)",IF(ABS(G13)&gt;=3.5,"1.5x (3.5-4.5)","1x (2.75-3.5)")),IF(B13="USDJPY",IF(ABS(G13)&gt;=3.5,"2x (3.5+)",IF(ABS(G13)&gt;=2.5,"1.5x (2.5-3.5)","1x (2.0-2.5)")),"")))</f>
        <v>1.5x (3.5-4.5)</v>
      </c>
      <c r="I13" s="63">
        <v>4.4400000000000004</v>
      </c>
      <c r="J13" s="75">
        <v>1.16391</v>
      </c>
      <c r="K13" s="73">
        <f>TIME(16,16,0)</f>
        <v>0.67777777777777781</v>
      </c>
      <c r="L13" s="76">
        <v>0.4</v>
      </c>
      <c r="M13" s="76">
        <v>2</v>
      </c>
      <c r="N13" s="64">
        <f>IF(OR(J13="",F13="",B13=""),"",IF(B13="EURUSD",IF(F13="Long",J13*1.002,J13*0.998),IF(B13="USDJPY",IF(F13="Long",J13*1.007,J13*0.993),"")))</f>
        <v>1.1615821799999999</v>
      </c>
      <c r="O13" s="64">
        <f>IF(OR(J13="",F13="",B13=""),"",IF(B13="EURUSD",IF(F13="Long",J13*0.9975,J13*1.0025),IF(B13="USDJPY",IF(F13="Long",J13*0.996,J13*1.004),"")))</f>
        <v>1.166819775</v>
      </c>
      <c r="P13" s="75">
        <v>1.1614500000000001</v>
      </c>
      <c r="Q13" s="46" t="s">
        <v>172</v>
      </c>
      <c r="R13" s="65">
        <f>IF(OR(J13="",P13="",F13="",B13=""),"",IF(B13="EURUSD",IF(F13="Long",(P13-J13)/0.0001,(J13-P13)/0.0001),IF(B13="USDJPY",IF(F13="Long",(P13-J13)/0.01,(J13-P13)/0.01),"")))</f>
        <v>24.599999999999067</v>
      </c>
      <c r="S13" s="77">
        <v>1124.0899999999999</v>
      </c>
      <c r="T13" s="62" t="str">
        <f>IF(S13&lt;&gt;"",IF(S13&gt;0,"WIN","LOSS"),IF(R13&lt;&gt;"",IF(R13&gt;0,"WIN","LOSS"),""))</f>
        <v>WIN</v>
      </c>
      <c r="U13" s="46" t="s">
        <v>192</v>
      </c>
    </row>
    <row r="14" spans="1:21" ht="99" customHeight="1" x14ac:dyDescent="0.45">
      <c r="C14" s="15"/>
      <c r="D14" s="16"/>
      <c r="E14" s="16"/>
      <c r="G14" s="17"/>
      <c r="H14" s="41" t="str">
        <f t="shared" si="0"/>
        <v/>
      </c>
      <c r="I14" s="42" t="str">
        <f t="shared" si="1"/>
        <v/>
      </c>
      <c r="J14" s="18"/>
      <c r="K14" s="16"/>
      <c r="L14" s="19"/>
      <c r="M14" s="19"/>
      <c r="N14" s="43" t="str">
        <f t="shared" si="2"/>
        <v/>
      </c>
      <c r="O14" s="43" t="str">
        <f t="shared" si="3"/>
        <v/>
      </c>
      <c r="P14" s="18"/>
      <c r="R14" s="44" t="str">
        <f t="shared" si="4"/>
        <v/>
      </c>
      <c r="S14" s="20"/>
      <c r="T14" s="41" t="str">
        <f t="shared" si="5"/>
        <v/>
      </c>
    </row>
    <row r="15" spans="1:21" ht="99" customHeight="1" x14ac:dyDescent="0.45">
      <c r="C15" s="15"/>
      <c r="D15" s="16"/>
      <c r="E15" s="16"/>
      <c r="G15" s="17"/>
      <c r="H15" s="8" t="str">
        <f t="shared" si="0"/>
        <v/>
      </c>
      <c r="I15" s="9" t="str">
        <f t="shared" si="1"/>
        <v/>
      </c>
      <c r="J15" s="18"/>
      <c r="K15" s="16"/>
      <c r="L15" s="19"/>
      <c r="M15" s="19"/>
      <c r="N15" s="12" t="str">
        <f t="shared" si="2"/>
        <v/>
      </c>
      <c r="O15" s="12" t="str">
        <f t="shared" si="3"/>
        <v/>
      </c>
      <c r="P15" s="18"/>
      <c r="R15" s="13" t="str">
        <f t="shared" si="4"/>
        <v/>
      </c>
      <c r="S15" s="20"/>
      <c r="T15" s="8" t="str">
        <f t="shared" si="5"/>
        <v/>
      </c>
    </row>
    <row r="16" spans="1:21" ht="99" customHeight="1" x14ac:dyDescent="0.45">
      <c r="C16" s="15"/>
      <c r="D16" s="16"/>
      <c r="E16" s="16"/>
      <c r="G16" s="17"/>
      <c r="H16" s="8" t="str">
        <f t="shared" si="0"/>
        <v/>
      </c>
      <c r="I16" s="9" t="str">
        <f t="shared" si="1"/>
        <v/>
      </c>
      <c r="J16" s="18"/>
      <c r="K16" s="16"/>
      <c r="L16" s="19"/>
      <c r="M16" s="19"/>
      <c r="N16" s="12" t="str">
        <f t="shared" si="2"/>
        <v/>
      </c>
      <c r="O16" s="12" t="str">
        <f t="shared" si="3"/>
        <v/>
      </c>
      <c r="P16" s="18"/>
      <c r="R16" s="13" t="str">
        <f t="shared" si="4"/>
        <v/>
      </c>
      <c r="S16" s="20"/>
      <c r="T16" s="8" t="str">
        <f t="shared" si="5"/>
        <v/>
      </c>
    </row>
    <row r="17" spans="3:20" ht="99" customHeight="1" x14ac:dyDescent="0.45">
      <c r="C17" s="15"/>
      <c r="D17" s="16"/>
      <c r="E17" s="16"/>
      <c r="G17" s="17"/>
      <c r="H17" s="8" t="str">
        <f t="shared" si="0"/>
        <v/>
      </c>
      <c r="I17" s="9" t="str">
        <f t="shared" si="1"/>
        <v/>
      </c>
      <c r="J17" s="18"/>
      <c r="K17" s="16"/>
      <c r="L17" s="19"/>
      <c r="M17" s="19"/>
      <c r="N17" s="12" t="str">
        <f t="shared" si="2"/>
        <v/>
      </c>
      <c r="O17" s="12" t="str">
        <f t="shared" si="3"/>
        <v/>
      </c>
      <c r="P17" s="18"/>
      <c r="R17" s="13" t="str">
        <f t="shared" si="4"/>
        <v/>
      </c>
      <c r="S17" s="20"/>
      <c r="T17" s="8" t="str">
        <f t="shared" si="5"/>
        <v/>
      </c>
    </row>
    <row r="18" spans="3:20" ht="99" customHeight="1" x14ac:dyDescent="0.45">
      <c r="C18" s="15"/>
      <c r="D18" s="16"/>
      <c r="E18" s="16"/>
      <c r="G18" s="17"/>
      <c r="H18" s="8" t="str">
        <f t="shared" si="0"/>
        <v/>
      </c>
      <c r="I18" s="9" t="str">
        <f t="shared" si="1"/>
        <v/>
      </c>
      <c r="J18" s="18"/>
      <c r="K18" s="16"/>
      <c r="L18" s="19"/>
      <c r="M18" s="19"/>
      <c r="N18" s="12" t="str">
        <f t="shared" si="2"/>
        <v/>
      </c>
      <c r="O18" s="12" t="str">
        <f t="shared" si="3"/>
        <v/>
      </c>
      <c r="P18" s="18"/>
      <c r="R18" s="13" t="str">
        <f t="shared" si="4"/>
        <v/>
      </c>
      <c r="S18" s="20"/>
      <c r="T18" s="8" t="str">
        <f t="shared" si="5"/>
        <v/>
      </c>
    </row>
    <row r="19" spans="3:20" ht="99" customHeight="1" x14ac:dyDescent="0.45">
      <c r="C19" s="15"/>
      <c r="D19" s="16"/>
      <c r="E19" s="16"/>
      <c r="G19" s="17"/>
      <c r="H19" s="8" t="str">
        <f t="shared" si="0"/>
        <v/>
      </c>
      <c r="I19" s="9" t="str">
        <f t="shared" si="1"/>
        <v/>
      </c>
      <c r="J19" s="18"/>
      <c r="K19" s="16"/>
      <c r="L19" s="19"/>
      <c r="M19" s="19"/>
      <c r="N19" s="12" t="str">
        <f t="shared" si="2"/>
        <v/>
      </c>
      <c r="O19" s="12" t="str">
        <f t="shared" si="3"/>
        <v/>
      </c>
      <c r="P19" s="18"/>
      <c r="R19" s="13" t="str">
        <f t="shared" si="4"/>
        <v/>
      </c>
      <c r="S19" s="20"/>
      <c r="T19" s="8" t="str">
        <f t="shared" si="5"/>
        <v/>
      </c>
    </row>
    <row r="20" spans="3:20" ht="99" customHeight="1" x14ac:dyDescent="0.45">
      <c r="C20" s="15"/>
      <c r="D20" s="16"/>
      <c r="E20" s="16"/>
      <c r="G20" s="17"/>
      <c r="H20" s="8" t="str">
        <f t="shared" si="0"/>
        <v/>
      </c>
      <c r="I20" s="9" t="str">
        <f t="shared" si="1"/>
        <v/>
      </c>
      <c r="J20" s="18"/>
      <c r="K20" s="16"/>
      <c r="L20" s="19"/>
      <c r="M20" s="19"/>
      <c r="N20" s="12" t="str">
        <f t="shared" si="2"/>
        <v/>
      </c>
      <c r="O20" s="12" t="str">
        <f t="shared" si="3"/>
        <v/>
      </c>
      <c r="P20" s="18"/>
      <c r="R20" s="13" t="str">
        <f t="shared" si="4"/>
        <v/>
      </c>
      <c r="S20" s="20"/>
      <c r="T20" s="8" t="str">
        <f t="shared" si="5"/>
        <v/>
      </c>
    </row>
    <row r="21" spans="3:20" ht="99" customHeight="1" x14ac:dyDescent="0.45">
      <c r="C21" s="15"/>
      <c r="D21" s="16"/>
      <c r="E21" s="16"/>
      <c r="G21" s="17"/>
      <c r="H21" s="8" t="str">
        <f t="shared" si="0"/>
        <v/>
      </c>
      <c r="I21" s="9" t="str">
        <f t="shared" si="1"/>
        <v/>
      </c>
      <c r="J21" s="18"/>
      <c r="K21" s="16"/>
      <c r="L21" s="19"/>
      <c r="M21" s="19"/>
      <c r="N21" s="12" t="str">
        <f t="shared" si="2"/>
        <v/>
      </c>
      <c r="O21" s="12" t="str">
        <f t="shared" si="3"/>
        <v/>
      </c>
      <c r="P21" s="18"/>
      <c r="R21" s="13" t="str">
        <f t="shared" si="4"/>
        <v/>
      </c>
      <c r="S21" s="20"/>
      <c r="T21" s="8" t="str">
        <f t="shared" si="5"/>
        <v/>
      </c>
    </row>
    <row r="22" spans="3:20" ht="99" customHeight="1" x14ac:dyDescent="0.45">
      <c r="C22" s="15"/>
      <c r="D22" s="16"/>
      <c r="E22" s="16"/>
      <c r="G22" s="17"/>
      <c r="H22" s="8" t="str">
        <f t="shared" si="0"/>
        <v/>
      </c>
      <c r="I22" s="9" t="str">
        <f t="shared" si="1"/>
        <v/>
      </c>
      <c r="J22" s="18"/>
      <c r="K22" s="16"/>
      <c r="L22" s="19"/>
      <c r="M22" s="19"/>
      <c r="N22" s="12" t="str">
        <f t="shared" si="2"/>
        <v/>
      </c>
      <c r="O22" s="12" t="str">
        <f t="shared" si="3"/>
        <v/>
      </c>
      <c r="P22" s="18"/>
      <c r="R22" s="13" t="str">
        <f t="shared" si="4"/>
        <v/>
      </c>
      <c r="S22" s="20"/>
      <c r="T22" s="8" t="str">
        <f t="shared" si="5"/>
        <v/>
      </c>
    </row>
    <row r="23" spans="3:20" ht="99" customHeight="1" x14ac:dyDescent="0.45">
      <c r="C23" s="15"/>
      <c r="D23" s="16"/>
      <c r="E23" s="16"/>
      <c r="G23" s="17"/>
      <c r="H23" s="8" t="str">
        <f t="shared" si="0"/>
        <v/>
      </c>
      <c r="I23" s="9" t="str">
        <f t="shared" si="1"/>
        <v/>
      </c>
      <c r="J23" s="18"/>
      <c r="K23" s="16"/>
      <c r="L23" s="19"/>
      <c r="M23" s="19"/>
      <c r="N23" s="12" t="str">
        <f t="shared" si="2"/>
        <v/>
      </c>
      <c r="O23" s="12" t="str">
        <f t="shared" si="3"/>
        <v/>
      </c>
      <c r="P23" s="18"/>
      <c r="R23" s="13" t="str">
        <f t="shared" si="4"/>
        <v/>
      </c>
      <c r="S23" s="20"/>
      <c r="T23" s="8" t="str">
        <f t="shared" si="5"/>
        <v/>
      </c>
    </row>
    <row r="24" spans="3:20" ht="99" customHeight="1" x14ac:dyDescent="0.45">
      <c r="C24" s="15"/>
      <c r="D24" s="16"/>
      <c r="E24" s="16"/>
      <c r="G24" s="17"/>
      <c r="H24" s="8" t="str">
        <f t="shared" si="0"/>
        <v/>
      </c>
      <c r="I24" s="9" t="str">
        <f t="shared" si="1"/>
        <v/>
      </c>
      <c r="J24" s="18"/>
      <c r="K24" s="16"/>
      <c r="L24" s="19"/>
      <c r="M24" s="19"/>
      <c r="N24" s="12" t="str">
        <f t="shared" si="2"/>
        <v/>
      </c>
      <c r="O24" s="12" t="str">
        <f t="shared" si="3"/>
        <v/>
      </c>
      <c r="P24" s="18"/>
      <c r="R24" s="13" t="str">
        <f t="shared" si="4"/>
        <v/>
      </c>
      <c r="S24" s="20"/>
      <c r="T24" s="8" t="str">
        <f t="shared" si="5"/>
        <v/>
      </c>
    </row>
    <row r="25" spans="3:20" ht="99" customHeight="1" x14ac:dyDescent="0.45">
      <c r="C25" s="15"/>
      <c r="D25" s="16"/>
      <c r="E25" s="16"/>
      <c r="G25" s="17"/>
      <c r="H25" s="8" t="str">
        <f t="shared" si="0"/>
        <v/>
      </c>
      <c r="I25" s="9" t="str">
        <f t="shared" si="1"/>
        <v/>
      </c>
      <c r="J25" s="18"/>
      <c r="K25" s="16"/>
      <c r="L25" s="19"/>
      <c r="M25" s="19"/>
      <c r="N25" s="12" t="str">
        <f t="shared" si="2"/>
        <v/>
      </c>
      <c r="O25" s="12" t="str">
        <f t="shared" si="3"/>
        <v/>
      </c>
      <c r="P25" s="18"/>
      <c r="R25" s="13" t="str">
        <f t="shared" si="4"/>
        <v/>
      </c>
      <c r="S25" s="20"/>
      <c r="T25" s="8" t="str">
        <f t="shared" si="5"/>
        <v/>
      </c>
    </row>
    <row r="26" spans="3:20" ht="99" customHeight="1" x14ac:dyDescent="0.45">
      <c r="C26" s="15"/>
      <c r="D26" s="16"/>
      <c r="E26" s="16"/>
      <c r="G26" s="17"/>
      <c r="H26" s="8" t="str">
        <f t="shared" si="0"/>
        <v/>
      </c>
      <c r="I26" s="9" t="str">
        <f t="shared" si="1"/>
        <v/>
      </c>
      <c r="J26" s="18"/>
      <c r="K26" s="16"/>
      <c r="L26" s="19"/>
      <c r="M26" s="19"/>
      <c r="N26" s="12" t="str">
        <f t="shared" si="2"/>
        <v/>
      </c>
      <c r="O26" s="12" t="str">
        <f t="shared" si="3"/>
        <v/>
      </c>
      <c r="P26" s="18"/>
      <c r="R26" s="13" t="str">
        <f t="shared" si="4"/>
        <v/>
      </c>
      <c r="S26" s="20"/>
      <c r="T26" s="8" t="str">
        <f t="shared" si="5"/>
        <v/>
      </c>
    </row>
    <row r="27" spans="3:20" ht="99" customHeight="1" x14ac:dyDescent="0.45">
      <c r="C27" s="15"/>
      <c r="D27" s="16"/>
      <c r="E27" s="16"/>
      <c r="G27" s="17"/>
      <c r="H27" s="8" t="str">
        <f t="shared" si="0"/>
        <v/>
      </c>
      <c r="I27" s="9" t="str">
        <f t="shared" si="1"/>
        <v/>
      </c>
      <c r="J27" s="18"/>
      <c r="K27" s="16"/>
      <c r="L27" s="19"/>
      <c r="M27" s="19"/>
      <c r="N27" s="12" t="str">
        <f t="shared" si="2"/>
        <v/>
      </c>
      <c r="O27" s="12" t="str">
        <f t="shared" si="3"/>
        <v/>
      </c>
      <c r="P27" s="18"/>
      <c r="R27" s="13" t="str">
        <f t="shared" si="4"/>
        <v/>
      </c>
      <c r="S27" s="20"/>
      <c r="T27" s="8" t="str">
        <f t="shared" si="5"/>
        <v/>
      </c>
    </row>
    <row r="28" spans="3:20" ht="99" customHeight="1" x14ac:dyDescent="0.45">
      <c r="C28" s="15"/>
      <c r="D28" s="16"/>
      <c r="E28" s="16"/>
      <c r="G28" s="17"/>
      <c r="H28" s="8" t="str">
        <f t="shared" si="0"/>
        <v/>
      </c>
      <c r="I28" s="9" t="str">
        <f t="shared" si="1"/>
        <v/>
      </c>
      <c r="J28" s="18"/>
      <c r="K28" s="16"/>
      <c r="L28" s="19"/>
      <c r="M28" s="19"/>
      <c r="N28" s="12" t="str">
        <f t="shared" si="2"/>
        <v/>
      </c>
      <c r="O28" s="12" t="str">
        <f t="shared" si="3"/>
        <v/>
      </c>
      <c r="P28" s="18"/>
      <c r="R28" s="13" t="str">
        <f t="shared" si="4"/>
        <v/>
      </c>
      <c r="S28" s="20"/>
      <c r="T28" s="8" t="str">
        <f t="shared" si="5"/>
        <v/>
      </c>
    </row>
    <row r="29" spans="3:20" ht="99" customHeight="1" x14ac:dyDescent="0.45">
      <c r="C29" s="15"/>
      <c r="D29" s="16"/>
      <c r="E29" s="16"/>
      <c r="G29" s="17"/>
      <c r="H29" s="8" t="str">
        <f t="shared" si="0"/>
        <v/>
      </c>
      <c r="I29" s="9" t="str">
        <f t="shared" si="1"/>
        <v/>
      </c>
      <c r="J29" s="18"/>
      <c r="K29" s="16"/>
      <c r="L29" s="19"/>
      <c r="M29" s="19"/>
      <c r="N29" s="12" t="str">
        <f t="shared" si="2"/>
        <v/>
      </c>
      <c r="O29" s="12" t="str">
        <f t="shared" si="3"/>
        <v/>
      </c>
      <c r="P29" s="18"/>
      <c r="R29" s="13" t="str">
        <f t="shared" si="4"/>
        <v/>
      </c>
      <c r="S29" s="20"/>
      <c r="T29" s="8" t="str">
        <f t="shared" si="5"/>
        <v/>
      </c>
    </row>
    <row r="30" spans="3:20" ht="99" customHeight="1" x14ac:dyDescent="0.45">
      <c r="C30" s="15"/>
      <c r="D30" s="16"/>
      <c r="E30" s="16"/>
      <c r="G30" s="17"/>
      <c r="H30" s="8" t="str">
        <f t="shared" si="0"/>
        <v/>
      </c>
      <c r="I30" s="9" t="str">
        <f t="shared" si="1"/>
        <v/>
      </c>
      <c r="J30" s="18"/>
      <c r="K30" s="16"/>
      <c r="L30" s="19"/>
      <c r="M30" s="19"/>
      <c r="N30" s="12" t="str">
        <f t="shared" si="2"/>
        <v/>
      </c>
      <c r="O30" s="12" t="str">
        <f t="shared" si="3"/>
        <v/>
      </c>
      <c r="P30" s="18"/>
      <c r="R30" s="13" t="str">
        <f t="shared" si="4"/>
        <v/>
      </c>
      <c r="S30" s="20"/>
      <c r="T30" s="8" t="str">
        <f t="shared" si="5"/>
        <v/>
      </c>
    </row>
    <row r="31" spans="3:20" ht="99" customHeight="1" x14ac:dyDescent="0.45">
      <c r="C31" s="15"/>
      <c r="D31" s="16"/>
      <c r="E31" s="16"/>
      <c r="G31" s="17"/>
      <c r="H31" s="8" t="str">
        <f t="shared" si="0"/>
        <v/>
      </c>
      <c r="I31" s="9" t="str">
        <f t="shared" si="1"/>
        <v/>
      </c>
      <c r="J31" s="18"/>
      <c r="K31" s="16"/>
      <c r="L31" s="19"/>
      <c r="M31" s="19"/>
      <c r="N31" s="12" t="str">
        <f t="shared" si="2"/>
        <v/>
      </c>
      <c r="O31" s="12" t="str">
        <f t="shared" si="3"/>
        <v/>
      </c>
      <c r="P31" s="18"/>
      <c r="R31" s="13" t="str">
        <f t="shared" si="4"/>
        <v/>
      </c>
      <c r="S31" s="20"/>
      <c r="T31" s="8" t="str">
        <f t="shared" si="5"/>
        <v/>
      </c>
    </row>
    <row r="32" spans="3:20" ht="99" customHeight="1" x14ac:dyDescent="0.45">
      <c r="C32" s="15"/>
      <c r="D32" s="16"/>
      <c r="E32" s="16"/>
      <c r="G32" s="17"/>
      <c r="H32" s="8" t="str">
        <f t="shared" si="0"/>
        <v/>
      </c>
      <c r="I32" s="9" t="str">
        <f t="shared" si="1"/>
        <v/>
      </c>
      <c r="J32" s="18"/>
      <c r="K32" s="16"/>
      <c r="L32" s="19"/>
      <c r="M32" s="19"/>
      <c r="N32" s="12" t="str">
        <f t="shared" si="2"/>
        <v/>
      </c>
      <c r="O32" s="12" t="str">
        <f t="shared" si="3"/>
        <v/>
      </c>
      <c r="P32" s="18"/>
      <c r="R32" s="13" t="str">
        <f t="shared" si="4"/>
        <v/>
      </c>
      <c r="S32" s="20"/>
      <c r="T32" s="8" t="str">
        <f t="shared" si="5"/>
        <v/>
      </c>
    </row>
    <row r="33" spans="3:20" ht="99" customHeight="1" x14ac:dyDescent="0.45">
      <c r="C33" s="15"/>
      <c r="D33" s="16"/>
      <c r="E33" s="16"/>
      <c r="G33" s="17"/>
      <c r="H33" s="8" t="str">
        <f t="shared" si="0"/>
        <v/>
      </c>
      <c r="I33" s="9" t="str">
        <f t="shared" si="1"/>
        <v/>
      </c>
      <c r="J33" s="18"/>
      <c r="K33" s="16"/>
      <c r="L33" s="19"/>
      <c r="M33" s="19"/>
      <c r="N33" s="12" t="str">
        <f t="shared" si="2"/>
        <v/>
      </c>
      <c r="O33" s="12" t="str">
        <f t="shared" si="3"/>
        <v/>
      </c>
      <c r="P33" s="18"/>
      <c r="R33" s="13" t="str">
        <f t="shared" si="4"/>
        <v/>
      </c>
      <c r="S33" s="20"/>
      <c r="T33" s="8" t="str">
        <f t="shared" si="5"/>
        <v/>
      </c>
    </row>
    <row r="34" spans="3:20" ht="99" customHeight="1" x14ac:dyDescent="0.45">
      <c r="C34" s="15"/>
      <c r="D34" s="16"/>
      <c r="E34" s="16"/>
      <c r="G34" s="17"/>
      <c r="H34" s="8" t="str">
        <f t="shared" si="0"/>
        <v/>
      </c>
      <c r="I34" s="9" t="str">
        <f t="shared" si="1"/>
        <v/>
      </c>
      <c r="J34" s="18"/>
      <c r="K34" s="16"/>
      <c r="L34" s="19"/>
      <c r="M34" s="19"/>
      <c r="N34" s="12" t="str">
        <f t="shared" si="2"/>
        <v/>
      </c>
      <c r="O34" s="12" t="str">
        <f t="shared" si="3"/>
        <v/>
      </c>
      <c r="P34" s="18"/>
      <c r="R34" s="13" t="str">
        <f t="shared" si="4"/>
        <v/>
      </c>
      <c r="S34" s="20"/>
      <c r="T34" s="8" t="str">
        <f t="shared" si="5"/>
        <v/>
      </c>
    </row>
    <row r="35" spans="3:20" ht="99" customHeight="1" x14ac:dyDescent="0.45">
      <c r="C35" s="15"/>
      <c r="D35" s="16"/>
      <c r="E35" s="16"/>
      <c r="G35" s="17"/>
      <c r="H35" s="8" t="str">
        <f t="shared" ref="H35:H66" si="6">IF(OR(G35="",B35=""),"",IF(B35="EURUSD",IF(ABS(G35)&gt;=4.5,"2x (4.5+)",IF(ABS(G35)&gt;=3.5,"1.5x (3.5-4.5)","1x (2.75-3.5)")),IF(B35="USDJPY",IF(ABS(G35)&gt;=3.5,"2x (3.5+)",IF(ABS(G35)&gt;=2.5,"1.5x (2.5-3.5)","1x (2.0-2.5)")),"")))</f>
        <v/>
      </c>
      <c r="I35" s="9" t="str">
        <f t="shared" ref="I35:I66" si="7">IF(OR(G35="",B35=""),"",IF(B35="EURUSD",IF(ABS(G35)&gt;=4.5,6,IF(ABS(G35)&gt;=3.5,4.5,3)),IF(B35="USDJPY",IF(ABS(G35)&gt;=3.5,6,IF(ABS(G35)&gt;=2.5,4.5,3)),"")))</f>
        <v/>
      </c>
      <c r="J35" s="18"/>
      <c r="K35" s="16"/>
      <c r="L35" s="19"/>
      <c r="M35" s="19"/>
      <c r="N35" s="12" t="str">
        <f t="shared" ref="N35:N66" si="8">IF(OR(J35="",F35="",B35=""),"",IF(B35="EURUSD",IF(F35="Long",J35*1.002,J35*0.998),IF(B35="USDJPY",IF(F35="Long",J35*1.007,J35*0.993),"")))</f>
        <v/>
      </c>
      <c r="O35" s="12" t="str">
        <f t="shared" ref="O35:O66" si="9">IF(OR(J35="",F35="",B35=""),"",IF(B35="EURUSD",IF(F35="Long",J35*0.9975,J35*1.0025),IF(B35="USDJPY",IF(F35="Long",J35*0.996,J35*1.004),"")))</f>
        <v/>
      </c>
      <c r="P35" s="18"/>
      <c r="R35" s="13" t="str">
        <f t="shared" ref="R35:R66" si="10">IF(OR(J35="",P35="",F35="",B35=""),"",IF(B35="EURUSD",IF(F35="Long",(P35-J35)/0.0001,(J35-P35)/0.0001),IF(B35="USDJPY",IF(F35="Long",(P35-J35)/0.01,(J35-P35)/0.01),"")))</f>
        <v/>
      </c>
      <c r="S35" s="20"/>
      <c r="T35" s="8" t="str">
        <f t="shared" ref="T35:T66" si="11">IF(S35&lt;&gt;"",IF(S35&gt;0,"WIN","LOSS"),IF(R35&lt;&gt;"",IF(R35&gt;0,"WIN","LOSS"),""))</f>
        <v/>
      </c>
    </row>
    <row r="36" spans="3:20" ht="99" customHeight="1" x14ac:dyDescent="0.45">
      <c r="C36" s="15"/>
      <c r="D36" s="16"/>
      <c r="E36" s="16"/>
      <c r="G36" s="17"/>
      <c r="H36" s="8" t="str">
        <f t="shared" si="6"/>
        <v/>
      </c>
      <c r="I36" s="9" t="str">
        <f t="shared" si="7"/>
        <v/>
      </c>
      <c r="J36" s="18"/>
      <c r="K36" s="16"/>
      <c r="L36" s="19"/>
      <c r="M36" s="19"/>
      <c r="N36" s="12" t="str">
        <f t="shared" si="8"/>
        <v/>
      </c>
      <c r="O36" s="12" t="str">
        <f t="shared" si="9"/>
        <v/>
      </c>
      <c r="P36" s="18"/>
      <c r="R36" s="13" t="str">
        <f t="shared" si="10"/>
        <v/>
      </c>
      <c r="S36" s="20"/>
      <c r="T36" s="8" t="str">
        <f t="shared" si="11"/>
        <v/>
      </c>
    </row>
    <row r="37" spans="3:20" ht="99" customHeight="1" x14ac:dyDescent="0.45">
      <c r="C37" s="15"/>
      <c r="D37" s="16"/>
      <c r="E37" s="16"/>
      <c r="G37" s="17"/>
      <c r="H37" s="8" t="str">
        <f t="shared" si="6"/>
        <v/>
      </c>
      <c r="I37" s="9" t="str">
        <f t="shared" si="7"/>
        <v/>
      </c>
      <c r="J37" s="18"/>
      <c r="K37" s="16"/>
      <c r="L37" s="19"/>
      <c r="M37" s="19"/>
      <c r="N37" s="12" t="str">
        <f t="shared" si="8"/>
        <v/>
      </c>
      <c r="O37" s="12" t="str">
        <f t="shared" si="9"/>
        <v/>
      </c>
      <c r="P37" s="18"/>
      <c r="R37" s="13" t="str">
        <f t="shared" si="10"/>
        <v/>
      </c>
      <c r="S37" s="20"/>
      <c r="T37" s="8" t="str">
        <f t="shared" si="11"/>
        <v/>
      </c>
    </row>
    <row r="38" spans="3:20" ht="99" customHeight="1" x14ac:dyDescent="0.45">
      <c r="C38" s="15"/>
      <c r="D38" s="16"/>
      <c r="E38" s="16"/>
      <c r="G38" s="17"/>
      <c r="H38" s="8" t="str">
        <f t="shared" si="6"/>
        <v/>
      </c>
      <c r="I38" s="9" t="str">
        <f t="shared" si="7"/>
        <v/>
      </c>
      <c r="J38" s="18"/>
      <c r="K38" s="16"/>
      <c r="L38" s="19"/>
      <c r="M38" s="19"/>
      <c r="N38" s="12" t="str">
        <f t="shared" si="8"/>
        <v/>
      </c>
      <c r="O38" s="12" t="str">
        <f t="shared" si="9"/>
        <v/>
      </c>
      <c r="P38" s="18"/>
      <c r="R38" s="13" t="str">
        <f t="shared" si="10"/>
        <v/>
      </c>
      <c r="S38" s="20"/>
      <c r="T38" s="8" t="str">
        <f t="shared" si="11"/>
        <v/>
      </c>
    </row>
    <row r="39" spans="3:20" ht="99" customHeight="1" x14ac:dyDescent="0.45">
      <c r="C39" s="15"/>
      <c r="D39" s="16"/>
      <c r="E39" s="16"/>
      <c r="G39" s="17"/>
      <c r="H39" s="8" t="str">
        <f t="shared" si="6"/>
        <v/>
      </c>
      <c r="I39" s="9" t="str">
        <f t="shared" si="7"/>
        <v/>
      </c>
      <c r="J39" s="18"/>
      <c r="K39" s="16"/>
      <c r="L39" s="19"/>
      <c r="M39" s="19"/>
      <c r="N39" s="12" t="str">
        <f t="shared" si="8"/>
        <v/>
      </c>
      <c r="O39" s="12" t="str">
        <f t="shared" si="9"/>
        <v/>
      </c>
      <c r="P39" s="18"/>
      <c r="R39" s="13" t="str">
        <f t="shared" si="10"/>
        <v/>
      </c>
      <c r="S39" s="20"/>
      <c r="T39" s="8" t="str">
        <f t="shared" si="11"/>
        <v/>
      </c>
    </row>
    <row r="40" spans="3:20" ht="99" customHeight="1" x14ac:dyDescent="0.45">
      <c r="C40" s="15"/>
      <c r="D40" s="16"/>
      <c r="E40" s="16"/>
      <c r="G40" s="17"/>
      <c r="H40" s="8" t="str">
        <f t="shared" si="6"/>
        <v/>
      </c>
      <c r="I40" s="9" t="str">
        <f t="shared" si="7"/>
        <v/>
      </c>
      <c r="J40" s="18"/>
      <c r="K40" s="16"/>
      <c r="L40" s="19"/>
      <c r="M40" s="19"/>
      <c r="N40" s="12" t="str">
        <f t="shared" si="8"/>
        <v/>
      </c>
      <c r="O40" s="12" t="str">
        <f t="shared" si="9"/>
        <v/>
      </c>
      <c r="P40" s="18"/>
      <c r="R40" s="13" t="str">
        <f t="shared" si="10"/>
        <v/>
      </c>
      <c r="S40" s="20"/>
      <c r="T40" s="8" t="str">
        <f t="shared" si="11"/>
        <v/>
      </c>
    </row>
    <row r="41" spans="3:20" ht="99" customHeight="1" x14ac:dyDescent="0.45">
      <c r="C41" s="15"/>
      <c r="D41" s="16"/>
      <c r="E41" s="16"/>
      <c r="G41" s="17"/>
      <c r="H41" s="8" t="str">
        <f t="shared" si="6"/>
        <v/>
      </c>
      <c r="I41" s="9" t="str">
        <f t="shared" si="7"/>
        <v/>
      </c>
      <c r="J41" s="18"/>
      <c r="K41" s="16"/>
      <c r="L41" s="19"/>
      <c r="M41" s="19"/>
      <c r="N41" s="12" t="str">
        <f t="shared" si="8"/>
        <v/>
      </c>
      <c r="O41" s="12" t="str">
        <f t="shared" si="9"/>
        <v/>
      </c>
      <c r="P41" s="18"/>
      <c r="R41" s="13" t="str">
        <f t="shared" si="10"/>
        <v/>
      </c>
      <c r="S41" s="20"/>
      <c r="T41" s="8" t="str">
        <f t="shared" si="11"/>
        <v/>
      </c>
    </row>
    <row r="42" spans="3:20" ht="99" customHeight="1" x14ac:dyDescent="0.45">
      <c r="C42" s="15"/>
      <c r="D42" s="16"/>
      <c r="E42" s="16"/>
      <c r="G42" s="17"/>
      <c r="H42" s="8" t="str">
        <f t="shared" si="6"/>
        <v/>
      </c>
      <c r="I42" s="9" t="str">
        <f t="shared" si="7"/>
        <v/>
      </c>
      <c r="J42" s="18"/>
      <c r="K42" s="16"/>
      <c r="L42" s="19"/>
      <c r="M42" s="19"/>
      <c r="N42" s="12" t="str">
        <f t="shared" si="8"/>
        <v/>
      </c>
      <c r="O42" s="12" t="str">
        <f t="shared" si="9"/>
        <v/>
      </c>
      <c r="P42" s="18"/>
      <c r="R42" s="13" t="str">
        <f t="shared" si="10"/>
        <v/>
      </c>
      <c r="S42" s="20"/>
      <c r="T42" s="8" t="str">
        <f t="shared" si="11"/>
        <v/>
      </c>
    </row>
    <row r="43" spans="3:20" ht="99" customHeight="1" x14ac:dyDescent="0.45">
      <c r="C43" s="15"/>
      <c r="D43" s="16"/>
      <c r="E43" s="16"/>
      <c r="G43" s="17"/>
      <c r="H43" s="8" t="str">
        <f t="shared" si="6"/>
        <v/>
      </c>
      <c r="I43" s="9" t="str">
        <f t="shared" si="7"/>
        <v/>
      </c>
      <c r="J43" s="18"/>
      <c r="K43" s="16"/>
      <c r="L43" s="19"/>
      <c r="M43" s="19"/>
      <c r="N43" s="12" t="str">
        <f t="shared" si="8"/>
        <v/>
      </c>
      <c r="O43" s="12" t="str">
        <f t="shared" si="9"/>
        <v/>
      </c>
      <c r="P43" s="18"/>
      <c r="R43" s="13" t="str">
        <f t="shared" si="10"/>
        <v/>
      </c>
      <c r="S43" s="20"/>
      <c r="T43" s="8" t="str">
        <f t="shared" si="11"/>
        <v/>
      </c>
    </row>
    <row r="44" spans="3:20" ht="99" customHeight="1" x14ac:dyDescent="0.45">
      <c r="C44" s="15"/>
      <c r="D44" s="16"/>
      <c r="E44" s="16"/>
      <c r="G44" s="17"/>
      <c r="H44" s="8" t="str">
        <f t="shared" si="6"/>
        <v/>
      </c>
      <c r="I44" s="9" t="str">
        <f t="shared" si="7"/>
        <v/>
      </c>
      <c r="J44" s="18"/>
      <c r="K44" s="16"/>
      <c r="L44" s="19"/>
      <c r="M44" s="19"/>
      <c r="N44" s="12" t="str">
        <f t="shared" si="8"/>
        <v/>
      </c>
      <c r="O44" s="12" t="str">
        <f t="shared" si="9"/>
        <v/>
      </c>
      <c r="P44" s="18"/>
      <c r="R44" s="13" t="str">
        <f t="shared" si="10"/>
        <v/>
      </c>
      <c r="S44" s="20"/>
      <c r="T44" s="8" t="str">
        <f t="shared" si="11"/>
        <v/>
      </c>
    </row>
    <row r="45" spans="3:20" ht="99" customHeight="1" x14ac:dyDescent="0.45">
      <c r="C45" s="15"/>
      <c r="D45" s="16"/>
      <c r="E45" s="16"/>
      <c r="G45" s="17"/>
      <c r="H45" s="8" t="str">
        <f t="shared" si="6"/>
        <v/>
      </c>
      <c r="I45" s="9" t="str">
        <f t="shared" si="7"/>
        <v/>
      </c>
      <c r="J45" s="18"/>
      <c r="K45" s="16"/>
      <c r="L45" s="19"/>
      <c r="M45" s="19"/>
      <c r="N45" s="12" t="str">
        <f t="shared" si="8"/>
        <v/>
      </c>
      <c r="O45" s="12" t="str">
        <f t="shared" si="9"/>
        <v/>
      </c>
      <c r="P45" s="18"/>
      <c r="R45" s="13" t="str">
        <f t="shared" si="10"/>
        <v/>
      </c>
      <c r="S45" s="20"/>
      <c r="T45" s="8" t="str">
        <f t="shared" si="11"/>
        <v/>
      </c>
    </row>
    <row r="46" spans="3:20" ht="99" customHeight="1" x14ac:dyDescent="0.45">
      <c r="C46" s="15"/>
      <c r="D46" s="16"/>
      <c r="E46" s="16"/>
      <c r="G46" s="17"/>
      <c r="H46" s="8" t="str">
        <f t="shared" si="6"/>
        <v/>
      </c>
      <c r="I46" s="9" t="str">
        <f t="shared" si="7"/>
        <v/>
      </c>
      <c r="J46" s="18"/>
      <c r="K46" s="16"/>
      <c r="L46" s="19"/>
      <c r="M46" s="19"/>
      <c r="N46" s="12" t="str">
        <f t="shared" si="8"/>
        <v/>
      </c>
      <c r="O46" s="12" t="str">
        <f t="shared" si="9"/>
        <v/>
      </c>
      <c r="P46" s="18"/>
      <c r="R46" s="13" t="str">
        <f t="shared" si="10"/>
        <v/>
      </c>
      <c r="S46" s="20"/>
      <c r="T46" s="8" t="str">
        <f t="shared" si="11"/>
        <v/>
      </c>
    </row>
    <row r="47" spans="3:20" ht="99" customHeight="1" x14ac:dyDescent="0.45">
      <c r="C47" s="15"/>
      <c r="D47" s="16"/>
      <c r="E47" s="16"/>
      <c r="G47" s="17"/>
      <c r="H47" s="8" t="str">
        <f t="shared" si="6"/>
        <v/>
      </c>
      <c r="I47" s="9" t="str">
        <f t="shared" si="7"/>
        <v/>
      </c>
      <c r="J47" s="18"/>
      <c r="K47" s="16"/>
      <c r="L47" s="19"/>
      <c r="M47" s="19"/>
      <c r="N47" s="12" t="str">
        <f t="shared" si="8"/>
        <v/>
      </c>
      <c r="O47" s="12" t="str">
        <f t="shared" si="9"/>
        <v/>
      </c>
      <c r="P47" s="18"/>
      <c r="R47" s="13" t="str">
        <f t="shared" si="10"/>
        <v/>
      </c>
      <c r="S47" s="20"/>
      <c r="T47" s="8" t="str">
        <f t="shared" si="11"/>
        <v/>
      </c>
    </row>
    <row r="48" spans="3:20" ht="99" customHeight="1" x14ac:dyDescent="0.45">
      <c r="C48" s="15"/>
      <c r="D48" s="16"/>
      <c r="E48" s="16"/>
      <c r="G48" s="17"/>
      <c r="H48" s="8" t="str">
        <f t="shared" si="6"/>
        <v/>
      </c>
      <c r="I48" s="9" t="str">
        <f t="shared" si="7"/>
        <v/>
      </c>
      <c r="J48" s="18"/>
      <c r="K48" s="16"/>
      <c r="L48" s="19"/>
      <c r="M48" s="19"/>
      <c r="N48" s="12" t="str">
        <f t="shared" si="8"/>
        <v/>
      </c>
      <c r="O48" s="12" t="str">
        <f t="shared" si="9"/>
        <v/>
      </c>
      <c r="P48" s="18"/>
      <c r="R48" s="13" t="str">
        <f t="shared" si="10"/>
        <v/>
      </c>
      <c r="S48" s="20"/>
      <c r="T48" s="8" t="str">
        <f t="shared" si="11"/>
        <v/>
      </c>
    </row>
    <row r="49" spans="3:20" ht="99" customHeight="1" x14ac:dyDescent="0.45">
      <c r="C49" s="15"/>
      <c r="D49" s="16"/>
      <c r="E49" s="16"/>
      <c r="G49" s="17"/>
      <c r="H49" s="8" t="str">
        <f t="shared" si="6"/>
        <v/>
      </c>
      <c r="I49" s="9" t="str">
        <f t="shared" si="7"/>
        <v/>
      </c>
      <c r="J49" s="18"/>
      <c r="K49" s="16"/>
      <c r="L49" s="19"/>
      <c r="M49" s="19"/>
      <c r="N49" s="12" t="str">
        <f t="shared" si="8"/>
        <v/>
      </c>
      <c r="O49" s="12" t="str">
        <f t="shared" si="9"/>
        <v/>
      </c>
      <c r="P49" s="18"/>
      <c r="R49" s="13" t="str">
        <f t="shared" si="10"/>
        <v/>
      </c>
      <c r="S49" s="20"/>
      <c r="T49" s="8" t="str">
        <f t="shared" si="11"/>
        <v/>
      </c>
    </row>
    <row r="50" spans="3:20" ht="99" customHeight="1" x14ac:dyDescent="0.45">
      <c r="C50" s="15"/>
      <c r="D50" s="16"/>
      <c r="E50" s="16"/>
      <c r="G50" s="17"/>
      <c r="H50" s="8" t="str">
        <f t="shared" si="6"/>
        <v/>
      </c>
      <c r="I50" s="9" t="str">
        <f t="shared" si="7"/>
        <v/>
      </c>
      <c r="J50" s="18"/>
      <c r="K50" s="16"/>
      <c r="L50" s="19"/>
      <c r="M50" s="19"/>
      <c r="N50" s="12" t="str">
        <f t="shared" si="8"/>
        <v/>
      </c>
      <c r="O50" s="12" t="str">
        <f t="shared" si="9"/>
        <v/>
      </c>
      <c r="P50" s="18"/>
      <c r="R50" s="13" t="str">
        <f t="shared" si="10"/>
        <v/>
      </c>
      <c r="S50" s="20"/>
      <c r="T50" s="8" t="str">
        <f t="shared" si="11"/>
        <v/>
      </c>
    </row>
    <row r="51" spans="3:20" ht="99" customHeight="1" x14ac:dyDescent="0.45">
      <c r="C51" s="15"/>
      <c r="D51" s="16"/>
      <c r="E51" s="16"/>
      <c r="G51" s="17"/>
      <c r="H51" s="8" t="str">
        <f t="shared" si="6"/>
        <v/>
      </c>
      <c r="I51" s="9" t="str">
        <f t="shared" si="7"/>
        <v/>
      </c>
      <c r="J51" s="18"/>
      <c r="K51" s="16"/>
      <c r="L51" s="19"/>
      <c r="M51" s="19"/>
      <c r="N51" s="12" t="str">
        <f t="shared" si="8"/>
        <v/>
      </c>
      <c r="O51" s="12" t="str">
        <f t="shared" si="9"/>
        <v/>
      </c>
      <c r="P51" s="18"/>
      <c r="R51" s="13" t="str">
        <f t="shared" si="10"/>
        <v/>
      </c>
      <c r="S51" s="20"/>
      <c r="T51" s="8" t="str">
        <f t="shared" si="11"/>
        <v/>
      </c>
    </row>
    <row r="52" spans="3:20" ht="99" customHeight="1" x14ac:dyDescent="0.45">
      <c r="C52" s="15"/>
      <c r="D52" s="16"/>
      <c r="E52" s="16"/>
      <c r="G52" s="17"/>
      <c r="H52" s="8" t="str">
        <f t="shared" si="6"/>
        <v/>
      </c>
      <c r="I52" s="9" t="str">
        <f t="shared" si="7"/>
        <v/>
      </c>
      <c r="J52" s="18"/>
      <c r="K52" s="16"/>
      <c r="L52" s="19"/>
      <c r="M52" s="19"/>
      <c r="N52" s="12" t="str">
        <f t="shared" si="8"/>
        <v/>
      </c>
      <c r="O52" s="12" t="str">
        <f t="shared" si="9"/>
        <v/>
      </c>
      <c r="P52" s="18"/>
      <c r="R52" s="13" t="str">
        <f t="shared" si="10"/>
        <v/>
      </c>
      <c r="S52" s="20"/>
      <c r="T52" s="8" t="str">
        <f t="shared" si="11"/>
        <v/>
      </c>
    </row>
    <row r="53" spans="3:20" ht="99" customHeight="1" x14ac:dyDescent="0.45">
      <c r="C53" s="15"/>
      <c r="D53" s="16"/>
      <c r="E53" s="16"/>
      <c r="G53" s="17"/>
      <c r="H53" s="8" t="str">
        <f t="shared" si="6"/>
        <v/>
      </c>
      <c r="I53" s="9" t="str">
        <f t="shared" si="7"/>
        <v/>
      </c>
      <c r="J53" s="18"/>
      <c r="K53" s="16"/>
      <c r="L53" s="19"/>
      <c r="M53" s="19"/>
      <c r="N53" s="12" t="str">
        <f t="shared" si="8"/>
        <v/>
      </c>
      <c r="O53" s="12" t="str">
        <f t="shared" si="9"/>
        <v/>
      </c>
      <c r="P53" s="18"/>
      <c r="R53" s="13" t="str">
        <f t="shared" si="10"/>
        <v/>
      </c>
      <c r="S53" s="20"/>
      <c r="T53" s="8" t="str">
        <f t="shared" si="11"/>
        <v/>
      </c>
    </row>
    <row r="54" spans="3:20" ht="99" customHeight="1" x14ac:dyDescent="0.45">
      <c r="C54" s="15"/>
      <c r="D54" s="16"/>
      <c r="E54" s="16"/>
      <c r="G54" s="17"/>
      <c r="H54" s="8" t="str">
        <f t="shared" si="6"/>
        <v/>
      </c>
      <c r="I54" s="9" t="str">
        <f t="shared" si="7"/>
        <v/>
      </c>
      <c r="J54" s="18"/>
      <c r="K54" s="16"/>
      <c r="L54" s="19"/>
      <c r="M54" s="19"/>
      <c r="N54" s="12" t="str">
        <f t="shared" si="8"/>
        <v/>
      </c>
      <c r="O54" s="12" t="str">
        <f t="shared" si="9"/>
        <v/>
      </c>
      <c r="P54" s="18"/>
      <c r="R54" s="13" t="str">
        <f t="shared" si="10"/>
        <v/>
      </c>
      <c r="S54" s="20"/>
      <c r="T54" s="8" t="str">
        <f t="shared" si="11"/>
        <v/>
      </c>
    </row>
    <row r="55" spans="3:20" ht="99" customHeight="1" x14ac:dyDescent="0.45">
      <c r="C55" s="15"/>
      <c r="D55" s="16"/>
      <c r="E55" s="16"/>
      <c r="G55" s="17"/>
      <c r="H55" s="8" t="str">
        <f t="shared" si="6"/>
        <v/>
      </c>
      <c r="I55" s="9" t="str">
        <f t="shared" si="7"/>
        <v/>
      </c>
      <c r="J55" s="18"/>
      <c r="K55" s="16"/>
      <c r="L55" s="19"/>
      <c r="M55" s="19"/>
      <c r="N55" s="12" t="str">
        <f t="shared" si="8"/>
        <v/>
      </c>
      <c r="O55" s="12" t="str">
        <f t="shared" si="9"/>
        <v/>
      </c>
      <c r="P55" s="18"/>
      <c r="R55" s="13" t="str">
        <f t="shared" si="10"/>
        <v/>
      </c>
      <c r="S55" s="20"/>
      <c r="T55" s="8" t="str">
        <f t="shared" si="11"/>
        <v/>
      </c>
    </row>
    <row r="56" spans="3:20" ht="99" customHeight="1" x14ac:dyDescent="0.45">
      <c r="C56" s="15"/>
      <c r="D56" s="16"/>
      <c r="E56" s="16"/>
      <c r="G56" s="17"/>
      <c r="H56" s="8" t="str">
        <f t="shared" si="6"/>
        <v/>
      </c>
      <c r="I56" s="9" t="str">
        <f t="shared" si="7"/>
        <v/>
      </c>
      <c r="J56" s="18"/>
      <c r="K56" s="16"/>
      <c r="L56" s="19"/>
      <c r="M56" s="19"/>
      <c r="N56" s="12" t="str">
        <f t="shared" si="8"/>
        <v/>
      </c>
      <c r="O56" s="12" t="str">
        <f t="shared" si="9"/>
        <v/>
      </c>
      <c r="P56" s="18"/>
      <c r="R56" s="13" t="str">
        <f t="shared" si="10"/>
        <v/>
      </c>
      <c r="S56" s="20"/>
      <c r="T56" s="8" t="str">
        <f t="shared" si="11"/>
        <v/>
      </c>
    </row>
    <row r="57" spans="3:20" ht="99" customHeight="1" x14ac:dyDescent="0.45">
      <c r="C57" s="15"/>
      <c r="D57" s="16"/>
      <c r="E57" s="16"/>
      <c r="G57" s="17"/>
      <c r="H57" s="8" t="str">
        <f t="shared" si="6"/>
        <v/>
      </c>
      <c r="I57" s="9" t="str">
        <f t="shared" si="7"/>
        <v/>
      </c>
      <c r="J57" s="18"/>
      <c r="K57" s="16"/>
      <c r="L57" s="19"/>
      <c r="M57" s="19"/>
      <c r="N57" s="12" t="str">
        <f t="shared" si="8"/>
        <v/>
      </c>
      <c r="O57" s="12" t="str">
        <f t="shared" si="9"/>
        <v/>
      </c>
      <c r="P57" s="18"/>
      <c r="R57" s="13" t="str">
        <f t="shared" si="10"/>
        <v/>
      </c>
      <c r="S57" s="20"/>
      <c r="T57" s="8" t="str">
        <f t="shared" si="11"/>
        <v/>
      </c>
    </row>
    <row r="58" spans="3:20" ht="99" customHeight="1" x14ac:dyDescent="0.45">
      <c r="C58" s="15"/>
      <c r="D58" s="16"/>
      <c r="E58" s="16"/>
      <c r="G58" s="17"/>
      <c r="H58" s="8" t="str">
        <f t="shared" si="6"/>
        <v/>
      </c>
      <c r="I58" s="9" t="str">
        <f t="shared" si="7"/>
        <v/>
      </c>
      <c r="J58" s="18"/>
      <c r="K58" s="16"/>
      <c r="L58" s="19"/>
      <c r="M58" s="19"/>
      <c r="N58" s="12" t="str">
        <f t="shared" si="8"/>
        <v/>
      </c>
      <c r="O58" s="12" t="str">
        <f t="shared" si="9"/>
        <v/>
      </c>
      <c r="P58" s="18"/>
      <c r="R58" s="13" t="str">
        <f t="shared" si="10"/>
        <v/>
      </c>
      <c r="S58" s="20"/>
      <c r="T58" s="8" t="str">
        <f t="shared" si="11"/>
        <v/>
      </c>
    </row>
    <row r="59" spans="3:20" ht="99" customHeight="1" x14ac:dyDescent="0.45">
      <c r="C59" s="15"/>
      <c r="D59" s="16"/>
      <c r="E59" s="16"/>
      <c r="G59" s="17"/>
      <c r="H59" s="8" t="str">
        <f t="shared" si="6"/>
        <v/>
      </c>
      <c r="I59" s="9" t="str">
        <f t="shared" si="7"/>
        <v/>
      </c>
      <c r="J59" s="18"/>
      <c r="K59" s="16"/>
      <c r="L59" s="19"/>
      <c r="M59" s="19"/>
      <c r="N59" s="12" t="str">
        <f t="shared" si="8"/>
        <v/>
      </c>
      <c r="O59" s="12" t="str">
        <f t="shared" si="9"/>
        <v/>
      </c>
      <c r="P59" s="18"/>
      <c r="R59" s="13" t="str">
        <f t="shared" si="10"/>
        <v/>
      </c>
      <c r="S59" s="20"/>
      <c r="T59" s="8" t="str">
        <f t="shared" si="11"/>
        <v/>
      </c>
    </row>
    <row r="60" spans="3:20" ht="99" customHeight="1" x14ac:dyDescent="0.45">
      <c r="C60" s="15"/>
      <c r="D60" s="16"/>
      <c r="E60" s="16"/>
      <c r="G60" s="17"/>
      <c r="H60" s="8" t="str">
        <f t="shared" si="6"/>
        <v/>
      </c>
      <c r="I60" s="9" t="str">
        <f t="shared" si="7"/>
        <v/>
      </c>
      <c r="J60" s="18"/>
      <c r="K60" s="16"/>
      <c r="L60" s="19"/>
      <c r="M60" s="19"/>
      <c r="N60" s="12" t="str">
        <f t="shared" si="8"/>
        <v/>
      </c>
      <c r="O60" s="12" t="str">
        <f t="shared" si="9"/>
        <v/>
      </c>
      <c r="P60" s="18"/>
      <c r="R60" s="13" t="str">
        <f t="shared" si="10"/>
        <v/>
      </c>
      <c r="S60" s="20"/>
      <c r="T60" s="8" t="str">
        <f t="shared" si="11"/>
        <v/>
      </c>
    </row>
    <row r="61" spans="3:20" ht="99" customHeight="1" x14ac:dyDescent="0.45">
      <c r="C61" s="15"/>
      <c r="D61" s="16"/>
      <c r="E61" s="16"/>
      <c r="G61" s="17"/>
      <c r="H61" s="8" t="str">
        <f t="shared" si="6"/>
        <v/>
      </c>
      <c r="I61" s="9" t="str">
        <f t="shared" si="7"/>
        <v/>
      </c>
      <c r="J61" s="18"/>
      <c r="K61" s="16"/>
      <c r="L61" s="19"/>
      <c r="M61" s="19"/>
      <c r="N61" s="12" t="str">
        <f t="shared" si="8"/>
        <v/>
      </c>
      <c r="O61" s="12" t="str">
        <f t="shared" si="9"/>
        <v/>
      </c>
      <c r="P61" s="18"/>
      <c r="R61" s="13" t="str">
        <f t="shared" si="10"/>
        <v/>
      </c>
      <c r="S61" s="20"/>
      <c r="T61" s="8" t="str">
        <f t="shared" si="11"/>
        <v/>
      </c>
    </row>
    <row r="62" spans="3:20" ht="99" customHeight="1" x14ac:dyDescent="0.45">
      <c r="C62" s="15"/>
      <c r="D62" s="16"/>
      <c r="E62" s="16"/>
      <c r="G62" s="17"/>
      <c r="H62" s="8" t="str">
        <f t="shared" si="6"/>
        <v/>
      </c>
      <c r="I62" s="9" t="str">
        <f t="shared" si="7"/>
        <v/>
      </c>
      <c r="J62" s="18"/>
      <c r="K62" s="16"/>
      <c r="L62" s="19"/>
      <c r="M62" s="19"/>
      <c r="N62" s="12" t="str">
        <f t="shared" si="8"/>
        <v/>
      </c>
      <c r="O62" s="12" t="str">
        <f t="shared" si="9"/>
        <v/>
      </c>
      <c r="P62" s="18"/>
      <c r="R62" s="13" t="str">
        <f t="shared" si="10"/>
        <v/>
      </c>
      <c r="S62" s="20"/>
      <c r="T62" s="8" t="str">
        <f t="shared" si="11"/>
        <v/>
      </c>
    </row>
    <row r="63" spans="3:20" ht="99" customHeight="1" x14ac:dyDescent="0.45">
      <c r="C63" s="15"/>
      <c r="D63" s="16"/>
      <c r="E63" s="16"/>
      <c r="G63" s="17"/>
      <c r="H63" s="8" t="str">
        <f t="shared" si="6"/>
        <v/>
      </c>
      <c r="I63" s="9" t="str">
        <f t="shared" si="7"/>
        <v/>
      </c>
      <c r="J63" s="18"/>
      <c r="K63" s="16"/>
      <c r="L63" s="19"/>
      <c r="M63" s="19"/>
      <c r="N63" s="12" t="str">
        <f t="shared" si="8"/>
        <v/>
      </c>
      <c r="O63" s="12" t="str">
        <f t="shared" si="9"/>
        <v/>
      </c>
      <c r="P63" s="18"/>
      <c r="R63" s="13" t="str">
        <f t="shared" si="10"/>
        <v/>
      </c>
      <c r="S63" s="20"/>
      <c r="T63" s="8" t="str">
        <f t="shared" si="11"/>
        <v/>
      </c>
    </row>
    <row r="64" spans="3:20" ht="99" customHeight="1" x14ac:dyDescent="0.45">
      <c r="C64" s="15"/>
      <c r="D64" s="16"/>
      <c r="E64" s="16"/>
      <c r="G64" s="17"/>
      <c r="H64" s="8" t="str">
        <f t="shared" si="6"/>
        <v/>
      </c>
      <c r="I64" s="9" t="str">
        <f t="shared" si="7"/>
        <v/>
      </c>
      <c r="J64" s="18"/>
      <c r="K64" s="16"/>
      <c r="L64" s="19"/>
      <c r="M64" s="19"/>
      <c r="N64" s="12" t="str">
        <f t="shared" si="8"/>
        <v/>
      </c>
      <c r="O64" s="12" t="str">
        <f t="shared" si="9"/>
        <v/>
      </c>
      <c r="P64" s="18"/>
      <c r="R64" s="13" t="str">
        <f t="shared" si="10"/>
        <v/>
      </c>
      <c r="S64" s="20"/>
      <c r="T64" s="8" t="str">
        <f t="shared" si="11"/>
        <v/>
      </c>
    </row>
    <row r="65" spans="3:20" ht="99" customHeight="1" x14ac:dyDescent="0.45">
      <c r="C65" s="15"/>
      <c r="D65" s="16"/>
      <c r="E65" s="16"/>
      <c r="G65" s="17"/>
      <c r="H65" s="8" t="str">
        <f t="shared" si="6"/>
        <v/>
      </c>
      <c r="I65" s="9" t="str">
        <f t="shared" si="7"/>
        <v/>
      </c>
      <c r="J65" s="18"/>
      <c r="K65" s="16"/>
      <c r="L65" s="19"/>
      <c r="M65" s="19"/>
      <c r="N65" s="12" t="str">
        <f t="shared" si="8"/>
        <v/>
      </c>
      <c r="O65" s="12" t="str">
        <f t="shared" si="9"/>
        <v/>
      </c>
      <c r="P65" s="18"/>
      <c r="R65" s="13" t="str">
        <f t="shared" si="10"/>
        <v/>
      </c>
      <c r="S65" s="20"/>
      <c r="T65" s="8" t="str">
        <f t="shared" si="11"/>
        <v/>
      </c>
    </row>
    <row r="66" spans="3:20" ht="99" customHeight="1" x14ac:dyDescent="0.45">
      <c r="C66" s="15"/>
      <c r="D66" s="16"/>
      <c r="E66" s="16"/>
      <c r="G66" s="17"/>
      <c r="H66" s="8" t="str">
        <f t="shared" si="6"/>
        <v/>
      </c>
      <c r="I66" s="9" t="str">
        <f t="shared" si="7"/>
        <v/>
      </c>
      <c r="J66" s="18"/>
      <c r="K66" s="16"/>
      <c r="L66" s="19"/>
      <c r="M66" s="19"/>
      <c r="N66" s="12" t="str">
        <f t="shared" si="8"/>
        <v/>
      </c>
      <c r="O66" s="12" t="str">
        <f t="shared" si="9"/>
        <v/>
      </c>
      <c r="P66" s="18"/>
      <c r="R66" s="13" t="str">
        <f t="shared" si="10"/>
        <v/>
      </c>
      <c r="S66" s="20"/>
      <c r="T66" s="8" t="str">
        <f t="shared" si="11"/>
        <v/>
      </c>
    </row>
    <row r="67" spans="3:20" ht="99" customHeight="1" x14ac:dyDescent="0.45">
      <c r="C67" s="15"/>
      <c r="D67" s="16"/>
      <c r="E67" s="16"/>
      <c r="G67" s="17"/>
      <c r="H67" s="8" t="str">
        <f t="shared" ref="H67:H98" si="12">IF(OR(G67="",B67=""),"",IF(B67="EURUSD",IF(ABS(G67)&gt;=4.5,"2x (4.5+)",IF(ABS(G67)&gt;=3.5,"1.5x (3.5-4.5)","1x (2.75-3.5)")),IF(B67="USDJPY",IF(ABS(G67)&gt;=3.5,"2x (3.5+)",IF(ABS(G67)&gt;=2.5,"1.5x (2.5-3.5)","1x (2.0-2.5)")),"")))</f>
        <v/>
      </c>
      <c r="I67" s="9" t="str">
        <f t="shared" ref="I67:I102" si="13">IF(OR(G67="",B67=""),"",IF(B67="EURUSD",IF(ABS(G67)&gt;=4.5,6,IF(ABS(G67)&gt;=3.5,4.5,3)),IF(B67="USDJPY",IF(ABS(G67)&gt;=3.5,6,IF(ABS(G67)&gt;=2.5,4.5,3)),"")))</f>
        <v/>
      </c>
      <c r="J67" s="18"/>
      <c r="K67" s="16"/>
      <c r="L67" s="19"/>
      <c r="M67" s="19"/>
      <c r="N67" s="12" t="str">
        <f t="shared" ref="N67:N102" si="14">IF(OR(J67="",F67="",B67=""),"",IF(B67="EURUSD",IF(F67="Long",J67*1.002,J67*0.998),IF(B67="USDJPY",IF(F67="Long",J67*1.007,J67*0.993),"")))</f>
        <v/>
      </c>
      <c r="O67" s="12" t="str">
        <f t="shared" ref="O67:O102" si="15">IF(OR(J67="",F67="",B67=""),"",IF(B67="EURUSD",IF(F67="Long",J67*0.9975,J67*1.0025),IF(B67="USDJPY",IF(F67="Long",J67*0.996,J67*1.004),"")))</f>
        <v/>
      </c>
      <c r="P67" s="18"/>
      <c r="R67" s="13" t="str">
        <f t="shared" ref="R67:R102" si="16">IF(OR(J67="",P67="",F67="",B67=""),"",IF(B67="EURUSD",IF(F67="Long",(P67-J67)/0.0001,(J67-P67)/0.0001),IF(B67="USDJPY",IF(F67="Long",(P67-J67)/0.01,(J67-P67)/0.01),"")))</f>
        <v/>
      </c>
      <c r="S67" s="20"/>
      <c r="T67" s="8" t="str">
        <f t="shared" ref="T67:T98" si="17">IF(S67&lt;&gt;"",IF(S67&gt;0,"WIN","LOSS"),IF(R67&lt;&gt;"",IF(R67&gt;0,"WIN","LOSS"),""))</f>
        <v/>
      </c>
    </row>
    <row r="68" spans="3:20" ht="99" customHeight="1" x14ac:dyDescent="0.45">
      <c r="C68" s="15"/>
      <c r="D68" s="16"/>
      <c r="E68" s="16"/>
      <c r="G68" s="17"/>
      <c r="H68" s="8" t="str">
        <f t="shared" si="12"/>
        <v/>
      </c>
      <c r="I68" s="9" t="str">
        <f t="shared" si="13"/>
        <v/>
      </c>
      <c r="J68" s="18"/>
      <c r="K68" s="16"/>
      <c r="L68" s="19"/>
      <c r="M68" s="19"/>
      <c r="N68" s="12" t="str">
        <f t="shared" si="14"/>
        <v/>
      </c>
      <c r="O68" s="12" t="str">
        <f t="shared" si="15"/>
        <v/>
      </c>
      <c r="P68" s="18"/>
      <c r="R68" s="13" t="str">
        <f t="shared" si="16"/>
        <v/>
      </c>
      <c r="S68" s="20"/>
      <c r="T68" s="8" t="str">
        <f t="shared" si="17"/>
        <v/>
      </c>
    </row>
    <row r="69" spans="3:20" ht="99" customHeight="1" x14ac:dyDescent="0.45">
      <c r="C69" s="15"/>
      <c r="D69" s="16"/>
      <c r="E69" s="16"/>
      <c r="G69" s="17"/>
      <c r="H69" s="8" t="str">
        <f t="shared" si="12"/>
        <v/>
      </c>
      <c r="I69" s="9" t="str">
        <f t="shared" si="13"/>
        <v/>
      </c>
      <c r="J69" s="18"/>
      <c r="K69" s="16"/>
      <c r="L69" s="19"/>
      <c r="M69" s="19"/>
      <c r="N69" s="12" t="str">
        <f t="shared" si="14"/>
        <v/>
      </c>
      <c r="O69" s="12" t="str">
        <f t="shared" si="15"/>
        <v/>
      </c>
      <c r="P69" s="18"/>
      <c r="R69" s="13" t="str">
        <f t="shared" si="16"/>
        <v/>
      </c>
      <c r="S69" s="20"/>
      <c r="T69" s="8" t="str">
        <f t="shared" si="17"/>
        <v/>
      </c>
    </row>
    <row r="70" spans="3:20" ht="99" customHeight="1" x14ac:dyDescent="0.45">
      <c r="C70" s="15"/>
      <c r="D70" s="16"/>
      <c r="E70" s="16"/>
      <c r="G70" s="17"/>
      <c r="H70" s="8" t="str">
        <f t="shared" si="12"/>
        <v/>
      </c>
      <c r="I70" s="9" t="str">
        <f t="shared" si="13"/>
        <v/>
      </c>
      <c r="J70" s="18"/>
      <c r="K70" s="16"/>
      <c r="L70" s="19"/>
      <c r="M70" s="19"/>
      <c r="N70" s="12" t="str">
        <f t="shared" si="14"/>
        <v/>
      </c>
      <c r="O70" s="12" t="str">
        <f t="shared" si="15"/>
        <v/>
      </c>
      <c r="P70" s="18"/>
      <c r="R70" s="13" t="str">
        <f t="shared" si="16"/>
        <v/>
      </c>
      <c r="S70" s="20"/>
      <c r="T70" s="8" t="str">
        <f t="shared" si="17"/>
        <v/>
      </c>
    </row>
    <row r="71" spans="3:20" ht="99" customHeight="1" x14ac:dyDescent="0.45">
      <c r="C71" s="15"/>
      <c r="D71" s="16"/>
      <c r="E71" s="16"/>
      <c r="G71" s="17"/>
      <c r="H71" s="8" t="str">
        <f t="shared" si="12"/>
        <v/>
      </c>
      <c r="I71" s="9" t="str">
        <f t="shared" si="13"/>
        <v/>
      </c>
      <c r="J71" s="18"/>
      <c r="K71" s="16"/>
      <c r="L71" s="19"/>
      <c r="M71" s="19"/>
      <c r="N71" s="12" t="str">
        <f t="shared" si="14"/>
        <v/>
      </c>
      <c r="O71" s="12" t="str">
        <f t="shared" si="15"/>
        <v/>
      </c>
      <c r="P71" s="18"/>
      <c r="R71" s="13" t="str">
        <f t="shared" si="16"/>
        <v/>
      </c>
      <c r="S71" s="20"/>
      <c r="T71" s="8" t="str">
        <f t="shared" si="17"/>
        <v/>
      </c>
    </row>
    <row r="72" spans="3:20" ht="99" customHeight="1" x14ac:dyDescent="0.45">
      <c r="C72" s="15"/>
      <c r="D72" s="16"/>
      <c r="E72" s="16"/>
      <c r="G72" s="17"/>
      <c r="H72" s="8" t="str">
        <f t="shared" si="12"/>
        <v/>
      </c>
      <c r="I72" s="9" t="str">
        <f t="shared" si="13"/>
        <v/>
      </c>
      <c r="J72" s="18"/>
      <c r="K72" s="16"/>
      <c r="L72" s="19"/>
      <c r="M72" s="19"/>
      <c r="N72" s="12" t="str">
        <f t="shared" si="14"/>
        <v/>
      </c>
      <c r="O72" s="12" t="str">
        <f t="shared" si="15"/>
        <v/>
      </c>
      <c r="P72" s="18"/>
      <c r="R72" s="13" t="str">
        <f t="shared" si="16"/>
        <v/>
      </c>
      <c r="S72" s="20"/>
      <c r="T72" s="8" t="str">
        <f t="shared" si="17"/>
        <v/>
      </c>
    </row>
    <row r="73" spans="3:20" ht="99" customHeight="1" x14ac:dyDescent="0.45">
      <c r="C73" s="15"/>
      <c r="D73" s="16"/>
      <c r="E73" s="16"/>
      <c r="G73" s="17"/>
      <c r="H73" s="8" t="str">
        <f t="shared" si="12"/>
        <v/>
      </c>
      <c r="I73" s="9" t="str">
        <f t="shared" si="13"/>
        <v/>
      </c>
      <c r="J73" s="18"/>
      <c r="K73" s="16"/>
      <c r="L73" s="19"/>
      <c r="M73" s="19"/>
      <c r="N73" s="12" t="str">
        <f t="shared" si="14"/>
        <v/>
      </c>
      <c r="O73" s="12" t="str">
        <f t="shared" si="15"/>
        <v/>
      </c>
      <c r="P73" s="18"/>
      <c r="R73" s="13" t="str">
        <f t="shared" si="16"/>
        <v/>
      </c>
      <c r="S73" s="20"/>
      <c r="T73" s="8" t="str">
        <f t="shared" si="17"/>
        <v/>
      </c>
    </row>
    <row r="74" spans="3:20" ht="99" customHeight="1" x14ac:dyDescent="0.45">
      <c r="C74" s="15"/>
      <c r="D74" s="16"/>
      <c r="E74" s="16"/>
      <c r="G74" s="17"/>
      <c r="H74" s="8" t="str">
        <f t="shared" si="12"/>
        <v/>
      </c>
      <c r="I74" s="9" t="str">
        <f t="shared" si="13"/>
        <v/>
      </c>
      <c r="J74" s="18"/>
      <c r="K74" s="16"/>
      <c r="L74" s="19"/>
      <c r="M74" s="19"/>
      <c r="N74" s="12" t="str">
        <f t="shared" si="14"/>
        <v/>
      </c>
      <c r="O74" s="12" t="str">
        <f t="shared" si="15"/>
        <v/>
      </c>
      <c r="P74" s="18"/>
      <c r="R74" s="13" t="str">
        <f t="shared" si="16"/>
        <v/>
      </c>
      <c r="S74" s="20"/>
      <c r="T74" s="8" t="str">
        <f t="shared" si="17"/>
        <v/>
      </c>
    </row>
    <row r="75" spans="3:20" ht="99" customHeight="1" x14ac:dyDescent="0.45">
      <c r="C75" s="15"/>
      <c r="D75" s="16"/>
      <c r="E75" s="16"/>
      <c r="G75" s="17"/>
      <c r="H75" s="8" t="str">
        <f t="shared" si="12"/>
        <v/>
      </c>
      <c r="I75" s="9" t="str">
        <f t="shared" si="13"/>
        <v/>
      </c>
      <c r="J75" s="18"/>
      <c r="K75" s="16"/>
      <c r="L75" s="19"/>
      <c r="M75" s="19"/>
      <c r="N75" s="12" t="str">
        <f t="shared" si="14"/>
        <v/>
      </c>
      <c r="O75" s="12" t="str">
        <f t="shared" si="15"/>
        <v/>
      </c>
      <c r="P75" s="18"/>
      <c r="R75" s="13" t="str">
        <f t="shared" si="16"/>
        <v/>
      </c>
      <c r="S75" s="20"/>
      <c r="T75" s="8" t="str">
        <f t="shared" si="17"/>
        <v/>
      </c>
    </row>
    <row r="76" spans="3:20" ht="99" customHeight="1" x14ac:dyDescent="0.45">
      <c r="C76" s="15"/>
      <c r="D76" s="16"/>
      <c r="E76" s="16"/>
      <c r="G76" s="17"/>
      <c r="H76" s="8" t="str">
        <f t="shared" si="12"/>
        <v/>
      </c>
      <c r="I76" s="9" t="str">
        <f t="shared" si="13"/>
        <v/>
      </c>
      <c r="J76" s="18"/>
      <c r="K76" s="16"/>
      <c r="L76" s="19"/>
      <c r="M76" s="19"/>
      <c r="N76" s="12" t="str">
        <f t="shared" si="14"/>
        <v/>
      </c>
      <c r="O76" s="12" t="str">
        <f t="shared" si="15"/>
        <v/>
      </c>
      <c r="P76" s="18"/>
      <c r="R76" s="13" t="str">
        <f t="shared" si="16"/>
        <v/>
      </c>
      <c r="S76" s="20"/>
      <c r="T76" s="8" t="str">
        <f t="shared" si="17"/>
        <v/>
      </c>
    </row>
    <row r="77" spans="3:20" ht="99" customHeight="1" x14ac:dyDescent="0.45">
      <c r="C77" s="15"/>
      <c r="D77" s="16"/>
      <c r="E77" s="16"/>
      <c r="G77" s="17"/>
      <c r="H77" s="8" t="str">
        <f t="shared" si="12"/>
        <v/>
      </c>
      <c r="I77" s="9" t="str">
        <f t="shared" si="13"/>
        <v/>
      </c>
      <c r="J77" s="18"/>
      <c r="K77" s="16"/>
      <c r="L77" s="19"/>
      <c r="M77" s="19"/>
      <c r="N77" s="12" t="str">
        <f t="shared" si="14"/>
        <v/>
      </c>
      <c r="O77" s="12" t="str">
        <f t="shared" si="15"/>
        <v/>
      </c>
      <c r="P77" s="18"/>
      <c r="R77" s="13" t="str">
        <f t="shared" si="16"/>
        <v/>
      </c>
      <c r="S77" s="20"/>
      <c r="T77" s="8" t="str">
        <f t="shared" si="17"/>
        <v/>
      </c>
    </row>
    <row r="78" spans="3:20" ht="99" customHeight="1" x14ac:dyDescent="0.45">
      <c r="C78" s="15"/>
      <c r="D78" s="16"/>
      <c r="E78" s="16"/>
      <c r="G78" s="17"/>
      <c r="H78" s="8" t="str">
        <f t="shared" si="12"/>
        <v/>
      </c>
      <c r="I78" s="9" t="str">
        <f t="shared" si="13"/>
        <v/>
      </c>
      <c r="J78" s="18"/>
      <c r="K78" s="16"/>
      <c r="L78" s="19"/>
      <c r="M78" s="19"/>
      <c r="N78" s="12" t="str">
        <f t="shared" si="14"/>
        <v/>
      </c>
      <c r="O78" s="12" t="str">
        <f t="shared" si="15"/>
        <v/>
      </c>
      <c r="P78" s="18"/>
      <c r="R78" s="13" t="str">
        <f t="shared" si="16"/>
        <v/>
      </c>
      <c r="S78" s="20"/>
      <c r="T78" s="8" t="str">
        <f t="shared" si="17"/>
        <v/>
      </c>
    </row>
    <row r="79" spans="3:20" ht="99" customHeight="1" x14ac:dyDescent="0.45">
      <c r="C79" s="15"/>
      <c r="D79" s="16"/>
      <c r="E79" s="16"/>
      <c r="G79" s="17"/>
      <c r="H79" s="8" t="str">
        <f t="shared" si="12"/>
        <v/>
      </c>
      <c r="I79" s="9" t="str">
        <f t="shared" si="13"/>
        <v/>
      </c>
      <c r="J79" s="18"/>
      <c r="K79" s="16"/>
      <c r="L79" s="19"/>
      <c r="M79" s="19"/>
      <c r="N79" s="12" t="str">
        <f t="shared" si="14"/>
        <v/>
      </c>
      <c r="O79" s="12" t="str">
        <f t="shared" si="15"/>
        <v/>
      </c>
      <c r="P79" s="18"/>
      <c r="R79" s="13" t="str">
        <f t="shared" si="16"/>
        <v/>
      </c>
      <c r="S79" s="20"/>
      <c r="T79" s="8" t="str">
        <f t="shared" si="17"/>
        <v/>
      </c>
    </row>
    <row r="80" spans="3:20" ht="99" customHeight="1" x14ac:dyDescent="0.45">
      <c r="C80" s="15"/>
      <c r="D80" s="16"/>
      <c r="E80" s="16"/>
      <c r="G80" s="17"/>
      <c r="H80" s="8" t="str">
        <f t="shared" si="12"/>
        <v/>
      </c>
      <c r="I80" s="9" t="str">
        <f t="shared" si="13"/>
        <v/>
      </c>
      <c r="J80" s="18"/>
      <c r="K80" s="16"/>
      <c r="L80" s="19"/>
      <c r="M80" s="19"/>
      <c r="N80" s="12" t="str">
        <f t="shared" si="14"/>
        <v/>
      </c>
      <c r="O80" s="12" t="str">
        <f t="shared" si="15"/>
        <v/>
      </c>
      <c r="P80" s="18"/>
      <c r="R80" s="13" t="str">
        <f t="shared" si="16"/>
        <v/>
      </c>
      <c r="S80" s="20"/>
      <c r="T80" s="8" t="str">
        <f t="shared" si="17"/>
        <v/>
      </c>
    </row>
    <row r="81" spans="3:20" ht="99" customHeight="1" x14ac:dyDescent="0.45">
      <c r="C81" s="15"/>
      <c r="D81" s="16"/>
      <c r="E81" s="16"/>
      <c r="G81" s="17"/>
      <c r="H81" s="8" t="str">
        <f t="shared" si="12"/>
        <v/>
      </c>
      <c r="I81" s="9" t="str">
        <f t="shared" si="13"/>
        <v/>
      </c>
      <c r="J81" s="18"/>
      <c r="K81" s="16"/>
      <c r="L81" s="19"/>
      <c r="M81" s="19"/>
      <c r="N81" s="12" t="str">
        <f t="shared" si="14"/>
        <v/>
      </c>
      <c r="O81" s="12" t="str">
        <f t="shared" si="15"/>
        <v/>
      </c>
      <c r="P81" s="18"/>
      <c r="R81" s="13" t="str">
        <f t="shared" si="16"/>
        <v/>
      </c>
      <c r="S81" s="20"/>
      <c r="T81" s="8" t="str">
        <f t="shared" si="17"/>
        <v/>
      </c>
    </row>
    <row r="82" spans="3:20" ht="99" customHeight="1" x14ac:dyDescent="0.45">
      <c r="C82" s="15"/>
      <c r="D82" s="16"/>
      <c r="E82" s="16"/>
      <c r="G82" s="17"/>
      <c r="H82" s="8" t="str">
        <f t="shared" si="12"/>
        <v/>
      </c>
      <c r="I82" s="9" t="str">
        <f t="shared" si="13"/>
        <v/>
      </c>
      <c r="J82" s="18"/>
      <c r="K82" s="16"/>
      <c r="L82" s="19"/>
      <c r="M82" s="19"/>
      <c r="N82" s="12" t="str">
        <f t="shared" si="14"/>
        <v/>
      </c>
      <c r="O82" s="12" t="str">
        <f t="shared" si="15"/>
        <v/>
      </c>
      <c r="P82" s="18"/>
      <c r="R82" s="13" t="str">
        <f t="shared" si="16"/>
        <v/>
      </c>
      <c r="S82" s="20"/>
      <c r="T82" s="8" t="str">
        <f t="shared" si="17"/>
        <v/>
      </c>
    </row>
    <row r="83" spans="3:20" ht="99" customHeight="1" x14ac:dyDescent="0.45">
      <c r="C83" s="15"/>
      <c r="D83" s="16"/>
      <c r="E83" s="16"/>
      <c r="G83" s="17"/>
      <c r="H83" s="8" t="str">
        <f t="shared" si="12"/>
        <v/>
      </c>
      <c r="I83" s="9" t="str">
        <f t="shared" si="13"/>
        <v/>
      </c>
      <c r="J83" s="18"/>
      <c r="K83" s="16"/>
      <c r="L83" s="19"/>
      <c r="M83" s="19"/>
      <c r="N83" s="12" t="str">
        <f t="shared" si="14"/>
        <v/>
      </c>
      <c r="O83" s="12" t="str">
        <f t="shared" si="15"/>
        <v/>
      </c>
      <c r="P83" s="18"/>
      <c r="R83" s="13" t="str">
        <f t="shared" si="16"/>
        <v/>
      </c>
      <c r="S83" s="20"/>
      <c r="T83" s="8" t="str">
        <f t="shared" si="17"/>
        <v/>
      </c>
    </row>
    <row r="84" spans="3:20" ht="99" customHeight="1" x14ac:dyDescent="0.45">
      <c r="C84" s="15"/>
      <c r="D84" s="16"/>
      <c r="E84" s="16"/>
      <c r="G84" s="17"/>
      <c r="H84" s="8" t="str">
        <f t="shared" si="12"/>
        <v/>
      </c>
      <c r="I84" s="9" t="str">
        <f t="shared" si="13"/>
        <v/>
      </c>
      <c r="J84" s="18"/>
      <c r="K84" s="16"/>
      <c r="L84" s="19"/>
      <c r="M84" s="19"/>
      <c r="N84" s="12" t="str">
        <f t="shared" si="14"/>
        <v/>
      </c>
      <c r="O84" s="12" t="str">
        <f t="shared" si="15"/>
        <v/>
      </c>
      <c r="P84" s="18"/>
      <c r="R84" s="13" t="str">
        <f t="shared" si="16"/>
        <v/>
      </c>
      <c r="S84" s="20"/>
      <c r="T84" s="8" t="str">
        <f t="shared" si="17"/>
        <v/>
      </c>
    </row>
    <row r="85" spans="3:20" ht="99" customHeight="1" x14ac:dyDescent="0.45">
      <c r="C85" s="15"/>
      <c r="D85" s="16"/>
      <c r="E85" s="16"/>
      <c r="G85" s="17"/>
      <c r="H85" s="8" t="str">
        <f t="shared" si="12"/>
        <v/>
      </c>
      <c r="I85" s="9" t="str">
        <f t="shared" si="13"/>
        <v/>
      </c>
      <c r="J85" s="18"/>
      <c r="K85" s="16"/>
      <c r="L85" s="19"/>
      <c r="M85" s="19"/>
      <c r="N85" s="12" t="str">
        <f t="shared" si="14"/>
        <v/>
      </c>
      <c r="O85" s="12" t="str">
        <f t="shared" si="15"/>
        <v/>
      </c>
      <c r="P85" s="18"/>
      <c r="R85" s="13" t="str">
        <f t="shared" si="16"/>
        <v/>
      </c>
      <c r="S85" s="20"/>
      <c r="T85" s="8" t="str">
        <f t="shared" si="17"/>
        <v/>
      </c>
    </row>
    <row r="86" spans="3:20" ht="99" customHeight="1" x14ac:dyDescent="0.45">
      <c r="C86" s="15"/>
      <c r="D86" s="16"/>
      <c r="E86" s="16"/>
      <c r="G86" s="17"/>
      <c r="H86" s="8" t="str">
        <f t="shared" si="12"/>
        <v/>
      </c>
      <c r="I86" s="9" t="str">
        <f t="shared" si="13"/>
        <v/>
      </c>
      <c r="J86" s="18"/>
      <c r="K86" s="16"/>
      <c r="L86" s="19"/>
      <c r="M86" s="19"/>
      <c r="N86" s="12" t="str">
        <f t="shared" si="14"/>
        <v/>
      </c>
      <c r="O86" s="12" t="str">
        <f t="shared" si="15"/>
        <v/>
      </c>
      <c r="P86" s="18"/>
      <c r="R86" s="13" t="str">
        <f t="shared" si="16"/>
        <v/>
      </c>
      <c r="S86" s="20"/>
      <c r="T86" s="8" t="str">
        <f t="shared" si="17"/>
        <v/>
      </c>
    </row>
    <row r="87" spans="3:20" ht="99" customHeight="1" x14ac:dyDescent="0.45">
      <c r="C87" s="15"/>
      <c r="D87" s="16"/>
      <c r="E87" s="16"/>
      <c r="G87" s="17"/>
      <c r="H87" s="8" t="str">
        <f t="shared" si="12"/>
        <v/>
      </c>
      <c r="I87" s="9" t="str">
        <f t="shared" si="13"/>
        <v/>
      </c>
      <c r="J87" s="18"/>
      <c r="K87" s="16"/>
      <c r="L87" s="19"/>
      <c r="M87" s="19"/>
      <c r="N87" s="12" t="str">
        <f t="shared" si="14"/>
        <v/>
      </c>
      <c r="O87" s="12" t="str">
        <f t="shared" si="15"/>
        <v/>
      </c>
      <c r="P87" s="18"/>
      <c r="R87" s="13" t="str">
        <f t="shared" si="16"/>
        <v/>
      </c>
      <c r="S87" s="20"/>
      <c r="T87" s="8" t="str">
        <f t="shared" si="17"/>
        <v/>
      </c>
    </row>
    <row r="88" spans="3:20" ht="99" customHeight="1" x14ac:dyDescent="0.45">
      <c r="C88" s="15"/>
      <c r="D88" s="16"/>
      <c r="E88" s="16"/>
      <c r="G88" s="17"/>
      <c r="H88" s="8" t="str">
        <f t="shared" si="12"/>
        <v/>
      </c>
      <c r="I88" s="9" t="str">
        <f t="shared" si="13"/>
        <v/>
      </c>
      <c r="J88" s="18"/>
      <c r="K88" s="16"/>
      <c r="L88" s="19"/>
      <c r="M88" s="19"/>
      <c r="N88" s="12" t="str">
        <f t="shared" si="14"/>
        <v/>
      </c>
      <c r="O88" s="12" t="str">
        <f t="shared" si="15"/>
        <v/>
      </c>
      <c r="P88" s="18"/>
      <c r="R88" s="13" t="str">
        <f t="shared" si="16"/>
        <v/>
      </c>
      <c r="S88" s="20"/>
      <c r="T88" s="8" t="str">
        <f t="shared" si="17"/>
        <v/>
      </c>
    </row>
    <row r="89" spans="3:20" ht="99" customHeight="1" x14ac:dyDescent="0.45">
      <c r="C89" s="15"/>
      <c r="D89" s="16"/>
      <c r="E89" s="16"/>
      <c r="G89" s="17"/>
      <c r="H89" s="8" t="str">
        <f t="shared" si="12"/>
        <v/>
      </c>
      <c r="I89" s="9" t="str">
        <f t="shared" si="13"/>
        <v/>
      </c>
      <c r="J89" s="18"/>
      <c r="K89" s="16"/>
      <c r="L89" s="19"/>
      <c r="M89" s="19"/>
      <c r="N89" s="12" t="str">
        <f t="shared" si="14"/>
        <v/>
      </c>
      <c r="O89" s="12" t="str">
        <f t="shared" si="15"/>
        <v/>
      </c>
      <c r="P89" s="18"/>
      <c r="R89" s="13" t="str">
        <f t="shared" si="16"/>
        <v/>
      </c>
      <c r="S89" s="20"/>
      <c r="T89" s="8" t="str">
        <f t="shared" si="17"/>
        <v/>
      </c>
    </row>
    <row r="90" spans="3:20" ht="99" customHeight="1" x14ac:dyDescent="0.45">
      <c r="C90" s="15"/>
      <c r="D90" s="16"/>
      <c r="E90" s="16"/>
      <c r="G90" s="17"/>
      <c r="H90" s="8" t="str">
        <f t="shared" si="12"/>
        <v/>
      </c>
      <c r="I90" s="9" t="str">
        <f t="shared" si="13"/>
        <v/>
      </c>
      <c r="J90" s="18"/>
      <c r="K90" s="16"/>
      <c r="L90" s="19"/>
      <c r="M90" s="19"/>
      <c r="N90" s="12" t="str">
        <f t="shared" si="14"/>
        <v/>
      </c>
      <c r="O90" s="12" t="str">
        <f t="shared" si="15"/>
        <v/>
      </c>
      <c r="P90" s="18"/>
      <c r="R90" s="13" t="str">
        <f t="shared" si="16"/>
        <v/>
      </c>
      <c r="S90" s="20"/>
      <c r="T90" s="8" t="str">
        <f t="shared" si="17"/>
        <v/>
      </c>
    </row>
    <row r="91" spans="3:20" ht="99" customHeight="1" x14ac:dyDescent="0.45">
      <c r="C91" s="15"/>
      <c r="D91" s="16"/>
      <c r="E91" s="16"/>
      <c r="G91" s="17"/>
      <c r="H91" s="8" t="str">
        <f t="shared" si="12"/>
        <v/>
      </c>
      <c r="I91" s="9" t="str">
        <f t="shared" si="13"/>
        <v/>
      </c>
      <c r="J91" s="18"/>
      <c r="K91" s="16"/>
      <c r="L91" s="19"/>
      <c r="M91" s="19"/>
      <c r="N91" s="12" t="str">
        <f t="shared" si="14"/>
        <v/>
      </c>
      <c r="O91" s="12" t="str">
        <f t="shared" si="15"/>
        <v/>
      </c>
      <c r="P91" s="18"/>
      <c r="R91" s="13" t="str">
        <f t="shared" si="16"/>
        <v/>
      </c>
      <c r="S91" s="20"/>
      <c r="T91" s="8" t="str">
        <f t="shared" si="17"/>
        <v/>
      </c>
    </row>
    <row r="92" spans="3:20" ht="99" customHeight="1" x14ac:dyDescent="0.45">
      <c r="C92" s="15"/>
      <c r="D92" s="16"/>
      <c r="E92" s="16"/>
      <c r="G92" s="17"/>
      <c r="H92" s="8" t="str">
        <f t="shared" si="12"/>
        <v/>
      </c>
      <c r="I92" s="9" t="str">
        <f t="shared" si="13"/>
        <v/>
      </c>
      <c r="J92" s="18"/>
      <c r="K92" s="16"/>
      <c r="L92" s="19"/>
      <c r="M92" s="19"/>
      <c r="N92" s="12" t="str">
        <f t="shared" si="14"/>
        <v/>
      </c>
      <c r="O92" s="12" t="str">
        <f t="shared" si="15"/>
        <v/>
      </c>
      <c r="P92" s="18"/>
      <c r="R92" s="13" t="str">
        <f t="shared" si="16"/>
        <v/>
      </c>
      <c r="S92" s="20"/>
      <c r="T92" s="8" t="str">
        <f t="shared" si="17"/>
        <v/>
      </c>
    </row>
    <row r="93" spans="3:20" ht="99" customHeight="1" x14ac:dyDescent="0.45">
      <c r="C93" s="15"/>
      <c r="D93" s="16"/>
      <c r="E93" s="16"/>
      <c r="G93" s="17"/>
      <c r="H93" s="8" t="str">
        <f t="shared" si="12"/>
        <v/>
      </c>
      <c r="I93" s="9" t="str">
        <f t="shared" si="13"/>
        <v/>
      </c>
      <c r="J93" s="18"/>
      <c r="K93" s="16"/>
      <c r="L93" s="19"/>
      <c r="M93" s="19"/>
      <c r="N93" s="12" t="str">
        <f t="shared" si="14"/>
        <v/>
      </c>
      <c r="O93" s="12" t="str">
        <f t="shared" si="15"/>
        <v/>
      </c>
      <c r="P93" s="18"/>
      <c r="R93" s="13" t="str">
        <f t="shared" si="16"/>
        <v/>
      </c>
      <c r="S93" s="20"/>
      <c r="T93" s="8" t="str">
        <f t="shared" si="17"/>
        <v/>
      </c>
    </row>
    <row r="94" spans="3:20" ht="99" customHeight="1" x14ac:dyDescent="0.45">
      <c r="C94" s="15"/>
      <c r="D94" s="16"/>
      <c r="E94" s="16"/>
      <c r="G94" s="17"/>
      <c r="H94" s="8" t="str">
        <f t="shared" si="12"/>
        <v/>
      </c>
      <c r="I94" s="9" t="str">
        <f t="shared" si="13"/>
        <v/>
      </c>
      <c r="J94" s="18"/>
      <c r="K94" s="16"/>
      <c r="L94" s="19"/>
      <c r="M94" s="19"/>
      <c r="N94" s="12" t="str">
        <f t="shared" si="14"/>
        <v/>
      </c>
      <c r="O94" s="12" t="str">
        <f t="shared" si="15"/>
        <v/>
      </c>
      <c r="P94" s="18"/>
      <c r="R94" s="13" t="str">
        <f t="shared" si="16"/>
        <v/>
      </c>
      <c r="S94" s="20"/>
      <c r="T94" s="8" t="str">
        <f t="shared" si="17"/>
        <v/>
      </c>
    </row>
    <row r="95" spans="3:20" ht="99" customHeight="1" x14ac:dyDescent="0.45">
      <c r="C95" s="15"/>
      <c r="D95" s="16"/>
      <c r="E95" s="16"/>
      <c r="G95" s="17"/>
      <c r="H95" s="8" t="str">
        <f t="shared" si="12"/>
        <v/>
      </c>
      <c r="I95" s="9" t="str">
        <f t="shared" si="13"/>
        <v/>
      </c>
      <c r="J95" s="18"/>
      <c r="K95" s="16"/>
      <c r="L95" s="19"/>
      <c r="M95" s="19"/>
      <c r="N95" s="12" t="str">
        <f t="shared" si="14"/>
        <v/>
      </c>
      <c r="O95" s="12" t="str">
        <f t="shared" si="15"/>
        <v/>
      </c>
      <c r="P95" s="18"/>
      <c r="R95" s="13" t="str">
        <f t="shared" si="16"/>
        <v/>
      </c>
      <c r="S95" s="20"/>
      <c r="T95" s="8" t="str">
        <f t="shared" si="17"/>
        <v/>
      </c>
    </row>
    <row r="96" spans="3:20" ht="99" customHeight="1" x14ac:dyDescent="0.45">
      <c r="C96" s="15"/>
      <c r="D96" s="16"/>
      <c r="E96" s="16"/>
      <c r="G96" s="17"/>
      <c r="H96" s="8" t="str">
        <f t="shared" si="12"/>
        <v/>
      </c>
      <c r="I96" s="9" t="str">
        <f t="shared" si="13"/>
        <v/>
      </c>
      <c r="J96" s="18"/>
      <c r="K96" s="16"/>
      <c r="L96" s="19"/>
      <c r="M96" s="19"/>
      <c r="N96" s="12" t="str">
        <f t="shared" si="14"/>
        <v/>
      </c>
      <c r="O96" s="12" t="str">
        <f t="shared" si="15"/>
        <v/>
      </c>
      <c r="P96" s="18"/>
      <c r="R96" s="13" t="str">
        <f t="shared" si="16"/>
        <v/>
      </c>
      <c r="S96" s="20"/>
      <c r="T96" s="8" t="str">
        <f t="shared" si="17"/>
        <v/>
      </c>
    </row>
    <row r="97" spans="3:20" ht="99" customHeight="1" x14ac:dyDescent="0.45">
      <c r="C97" s="15"/>
      <c r="D97" s="16"/>
      <c r="E97" s="16"/>
      <c r="G97" s="17"/>
      <c r="H97" s="8" t="str">
        <f t="shared" si="12"/>
        <v/>
      </c>
      <c r="I97" s="9" t="str">
        <f t="shared" si="13"/>
        <v/>
      </c>
      <c r="J97" s="18"/>
      <c r="K97" s="16"/>
      <c r="L97" s="19"/>
      <c r="M97" s="19"/>
      <c r="N97" s="12" t="str">
        <f t="shared" si="14"/>
        <v/>
      </c>
      <c r="O97" s="12" t="str">
        <f t="shared" si="15"/>
        <v/>
      </c>
      <c r="P97" s="18"/>
      <c r="R97" s="13" t="str">
        <f t="shared" si="16"/>
        <v/>
      </c>
      <c r="S97" s="20"/>
      <c r="T97" s="8" t="str">
        <f t="shared" si="17"/>
        <v/>
      </c>
    </row>
    <row r="98" spans="3:20" ht="99" customHeight="1" x14ac:dyDescent="0.45">
      <c r="C98" s="15"/>
      <c r="D98" s="16"/>
      <c r="E98" s="16"/>
      <c r="G98" s="17"/>
      <c r="H98" s="8" t="str">
        <f t="shared" si="12"/>
        <v/>
      </c>
      <c r="I98" s="9" t="str">
        <f t="shared" si="13"/>
        <v/>
      </c>
      <c r="J98" s="18"/>
      <c r="K98" s="16"/>
      <c r="L98" s="19"/>
      <c r="M98" s="19"/>
      <c r="N98" s="12" t="str">
        <f t="shared" si="14"/>
        <v/>
      </c>
      <c r="O98" s="12" t="str">
        <f t="shared" si="15"/>
        <v/>
      </c>
      <c r="P98" s="18"/>
      <c r="R98" s="13" t="str">
        <f t="shared" si="16"/>
        <v/>
      </c>
      <c r="S98" s="20"/>
      <c r="T98" s="8" t="str">
        <f t="shared" si="17"/>
        <v/>
      </c>
    </row>
    <row r="99" spans="3:20" ht="99" customHeight="1" x14ac:dyDescent="0.45">
      <c r="C99" s="15"/>
      <c r="D99" s="16"/>
      <c r="E99" s="16"/>
      <c r="G99" s="17"/>
      <c r="H99" s="8" t="str">
        <f t="shared" ref="H99:H102" si="18">IF(OR(G99="",B99=""),"",IF(B99="EURUSD",IF(ABS(G99)&gt;=4.5,"2x (4.5+)",IF(ABS(G99)&gt;=3.5,"1.5x (3.5-4.5)","1x (2.75-3.5)")),IF(B99="USDJPY",IF(ABS(G99)&gt;=3.5,"2x (3.5+)",IF(ABS(G99)&gt;=2.5,"1.5x (2.5-3.5)","1x (2.0-2.5)")),"")))</f>
        <v/>
      </c>
      <c r="I99" s="9" t="str">
        <f t="shared" si="13"/>
        <v/>
      </c>
      <c r="J99" s="18"/>
      <c r="K99" s="16"/>
      <c r="L99" s="19"/>
      <c r="M99" s="19"/>
      <c r="N99" s="12" t="str">
        <f t="shared" si="14"/>
        <v/>
      </c>
      <c r="O99" s="12" t="str">
        <f t="shared" si="15"/>
        <v/>
      </c>
      <c r="P99" s="18"/>
      <c r="R99" s="13" t="str">
        <f t="shared" si="16"/>
        <v/>
      </c>
      <c r="S99" s="20"/>
      <c r="T99" s="8" t="str">
        <f t="shared" ref="T99:T102" si="19">IF(S99&lt;&gt;"",IF(S99&gt;0,"WIN","LOSS"),IF(R99&lt;&gt;"",IF(R99&gt;0,"WIN","LOSS"),""))</f>
        <v/>
      </c>
    </row>
    <row r="100" spans="3:20" ht="99" customHeight="1" x14ac:dyDescent="0.45">
      <c r="C100" s="15"/>
      <c r="D100" s="16"/>
      <c r="E100" s="16"/>
      <c r="G100" s="17"/>
      <c r="H100" s="8" t="str">
        <f t="shared" si="18"/>
        <v/>
      </c>
      <c r="I100" s="9" t="str">
        <f t="shared" si="13"/>
        <v/>
      </c>
      <c r="J100" s="18"/>
      <c r="K100" s="16"/>
      <c r="L100" s="19"/>
      <c r="M100" s="19"/>
      <c r="N100" s="12" t="str">
        <f t="shared" si="14"/>
        <v/>
      </c>
      <c r="O100" s="12" t="str">
        <f t="shared" si="15"/>
        <v/>
      </c>
      <c r="P100" s="18"/>
      <c r="R100" s="13" t="str">
        <f t="shared" si="16"/>
        <v/>
      </c>
      <c r="S100" s="20"/>
      <c r="T100" s="8" t="str">
        <f t="shared" si="19"/>
        <v/>
      </c>
    </row>
    <row r="101" spans="3:20" ht="99" customHeight="1" x14ac:dyDescent="0.45">
      <c r="C101" s="15"/>
      <c r="D101" s="16"/>
      <c r="E101" s="16"/>
      <c r="G101" s="17"/>
      <c r="H101" s="8" t="str">
        <f t="shared" si="18"/>
        <v/>
      </c>
      <c r="I101" s="9" t="str">
        <f t="shared" si="13"/>
        <v/>
      </c>
      <c r="J101" s="18"/>
      <c r="K101" s="16"/>
      <c r="L101" s="19"/>
      <c r="M101" s="19"/>
      <c r="N101" s="12" t="str">
        <f t="shared" si="14"/>
        <v/>
      </c>
      <c r="O101" s="12" t="str">
        <f t="shared" si="15"/>
        <v/>
      </c>
      <c r="P101" s="18"/>
      <c r="R101" s="13" t="str">
        <f t="shared" si="16"/>
        <v/>
      </c>
      <c r="S101" s="20"/>
      <c r="T101" s="8" t="str">
        <f t="shared" si="19"/>
        <v/>
      </c>
    </row>
    <row r="102" spans="3:20" ht="99" customHeight="1" x14ac:dyDescent="0.45">
      <c r="C102" s="15"/>
      <c r="D102" s="16"/>
      <c r="E102" s="16"/>
      <c r="G102" s="17"/>
      <c r="H102" s="8" t="str">
        <f t="shared" si="18"/>
        <v/>
      </c>
      <c r="I102" s="9" t="str">
        <f t="shared" si="13"/>
        <v/>
      </c>
      <c r="J102" s="18"/>
      <c r="K102" s="16"/>
      <c r="L102" s="19"/>
      <c r="M102" s="19"/>
      <c r="N102" s="12" t="str">
        <f t="shared" si="14"/>
        <v/>
      </c>
      <c r="O102" s="12" t="str">
        <f t="shared" si="15"/>
        <v/>
      </c>
      <c r="P102" s="18"/>
      <c r="R102" s="13" t="str">
        <f t="shared" si="16"/>
        <v/>
      </c>
      <c r="S102" s="20"/>
      <c r="T102" s="8" t="str">
        <f t="shared" si="19"/>
        <v/>
      </c>
    </row>
  </sheetData>
  <mergeCells count="1">
    <mergeCell ref="A1:U1"/>
  </mergeCells>
  <conditionalFormatting sqref="A3:U102">
    <cfRule type="expression" dxfId="3" priority="2">
      <formula>$B3="EURUSD"</formula>
    </cfRule>
    <cfRule type="expression" dxfId="2" priority="3">
      <formula>$B3="USDJPY"</formula>
    </cfRule>
  </conditionalFormatting>
  <conditionalFormatting sqref="T3:T102">
    <cfRule type="cellIs" dxfId="1" priority="4" operator="equal">
      <formula>"WIN"</formula>
    </cfRule>
    <cfRule type="cellIs" dxfId="0" priority="5" operator="equal">
      <formula>"LOSS"</formula>
    </cfRule>
  </conditionalFormatting>
  <dataValidations count="3">
    <dataValidation type="list" allowBlank="1" sqref="B3:B102" xr:uid="{00000000-0002-0000-0000-000000000000}">
      <formula1>"EURUSD,USDJPY"</formula1>
      <formula2>0</formula2>
    </dataValidation>
    <dataValidation type="list" allowBlank="1" sqref="F3:F102" xr:uid="{00000000-0002-0000-0000-000001000000}">
      <formula1>"Long,Short"</formula1>
      <formula2>0</formula2>
    </dataValidation>
    <dataValidation type="list" allowBlank="1" sqref="Q3:Q102" xr:uid="{00000000-0002-0000-0000-000002000000}">
      <formula1>"TP,SL,Hold,ZExit,Manual"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zoomScaleNormal="100" workbookViewId="0">
      <selection sqref="A1:D1"/>
    </sheetView>
  </sheetViews>
  <sheetFormatPr defaultColWidth="8.73046875" defaultRowHeight="14.25" x14ac:dyDescent="0.45"/>
  <cols>
    <col min="1" max="1" width="32" customWidth="1"/>
    <col min="2" max="4" width="18" customWidth="1"/>
  </cols>
  <sheetData>
    <row r="1" spans="1:4" ht="18" x14ac:dyDescent="0.55000000000000004">
      <c r="A1" s="55" t="s">
        <v>30</v>
      </c>
      <c r="B1" s="55"/>
      <c r="C1" s="55"/>
      <c r="D1" s="55"/>
    </row>
    <row r="2" spans="1:4" x14ac:dyDescent="0.45">
      <c r="A2" s="56" t="s">
        <v>31</v>
      </c>
      <c r="B2" s="56"/>
      <c r="C2" s="56"/>
      <c r="D2" s="56"/>
    </row>
    <row r="4" spans="1:4" x14ac:dyDescent="0.45">
      <c r="A4" s="4" t="s">
        <v>32</v>
      </c>
      <c r="B4" s="4" t="s">
        <v>22</v>
      </c>
      <c r="C4" s="4" t="s">
        <v>33</v>
      </c>
      <c r="D4" s="4" t="s">
        <v>34</v>
      </c>
    </row>
    <row r="5" spans="1:4" x14ac:dyDescent="0.45">
      <c r="A5" s="21" t="s">
        <v>35</v>
      </c>
      <c r="B5" s="22">
        <f>COUNTIFS('Trade Log'!B3:B102,"EURUSD")</f>
        <v>6</v>
      </c>
      <c r="C5" s="22">
        <f>COUNTIFS('Trade Log'!B3:B102,"USDJPY")</f>
        <v>5</v>
      </c>
      <c r="D5" s="22">
        <f>B5+C5</f>
        <v>11</v>
      </c>
    </row>
    <row r="6" spans="1:4" x14ac:dyDescent="0.45">
      <c r="A6" s="21" t="s">
        <v>36</v>
      </c>
      <c r="B6" s="22">
        <f>COUNTIFS('Trade Log'!B3:B102,"EURUSD",'Trade Log'!T3:T102,"WIN")</f>
        <v>4</v>
      </c>
      <c r="C6" s="22">
        <f>COUNTIFS('Trade Log'!B3:B102,"USDJPY",'Trade Log'!T3:T102,"WIN")</f>
        <v>1</v>
      </c>
      <c r="D6" s="22">
        <f>B6+C6</f>
        <v>5</v>
      </c>
    </row>
    <row r="7" spans="1:4" x14ac:dyDescent="0.45">
      <c r="A7" s="21" t="s">
        <v>37</v>
      </c>
      <c r="B7" s="22">
        <f>COUNTIFS('Trade Log'!B3:B102,"EURUSD",'Trade Log'!T3:T102,"LOSS")</f>
        <v>2</v>
      </c>
      <c r="C7" s="22">
        <f>COUNTIFS('Trade Log'!B3:B102,"USDJPY",'Trade Log'!T3:T102,"LOSS")</f>
        <v>4</v>
      </c>
      <c r="D7" s="22">
        <f>B7+C7</f>
        <v>6</v>
      </c>
    </row>
    <row r="8" spans="1:4" x14ac:dyDescent="0.45">
      <c r="A8" s="21" t="s">
        <v>38</v>
      </c>
      <c r="B8" s="1">
        <f>IFERROR(B6/B5,"")</f>
        <v>0.66666666666666663</v>
      </c>
      <c r="C8" s="1">
        <f>IFERROR(C6/C5,"")</f>
        <v>0.2</v>
      </c>
      <c r="D8" s="1">
        <f>IFERROR(D6/D5,"")</f>
        <v>0.45454545454545453</v>
      </c>
    </row>
    <row r="9" spans="1:4" x14ac:dyDescent="0.45">
      <c r="A9" s="21" t="s">
        <v>39</v>
      </c>
      <c r="B9" s="2">
        <f>SUMIFS('Trade Log'!S3:S102,'Trade Log'!B3:B102,"EURUSD")</f>
        <v>906.9799999999999</v>
      </c>
      <c r="C9" s="2">
        <f>SUMIFS('Trade Log'!S3:S102,'Trade Log'!B3:B102,"USDJPY")</f>
        <v>-3703.99</v>
      </c>
      <c r="D9" s="2">
        <f>B9+C9</f>
        <v>-2797.0099999999998</v>
      </c>
    </row>
    <row r="10" spans="1:4" x14ac:dyDescent="0.45">
      <c r="A10" s="21" t="s">
        <v>40</v>
      </c>
      <c r="B10" s="2">
        <f>IFERROR(AVERAGEIFS('Trade Log'!S3:S102,'Trade Log'!B3:B102,"EURUSD",'Trade Log'!T3:T102,"WIN"),"")</f>
        <v>650.02499999999998</v>
      </c>
      <c r="C10" s="2">
        <f>IFERROR(AVERAGEIFS('Trade Log'!S3:S102,'Trade Log'!B3:B102,"USDJPY",'Trade Log'!T3:T102,"WIN"),"")</f>
        <v>279.61</v>
      </c>
      <c r="D10" s="2">
        <f>IFERROR(AVERAGEIFS('Trade Log'!S3:S102,'Trade Log'!T3:T102,"WIN"),"")</f>
        <v>575.94200000000001</v>
      </c>
    </row>
    <row r="11" spans="1:4" x14ac:dyDescent="0.45">
      <c r="A11" s="21" t="s">
        <v>41</v>
      </c>
      <c r="B11" s="2">
        <f>IFERROR(AVERAGEIFS('Trade Log'!S3:S102,'Trade Log'!B3:B102,"EURUSD",'Trade Log'!T3:T102,"LOSS"),"")</f>
        <v>-846.56</v>
      </c>
      <c r="C11" s="2">
        <f>IFERROR(AVERAGEIFS('Trade Log'!S3:S102,'Trade Log'!B3:B102,"USDJPY",'Trade Log'!T3:T102,"LOSS"),"")</f>
        <v>-995.9</v>
      </c>
      <c r="D11" s="2">
        <f>IFERROR(AVERAGEIFS('Trade Log'!S3:S102,'Trade Log'!T3:T102,"LOSS"),"")</f>
        <v>-946.11999999999989</v>
      </c>
    </row>
    <row r="12" spans="1:4" x14ac:dyDescent="0.45">
      <c r="A12" s="21" t="s">
        <v>42</v>
      </c>
      <c r="B12" s="2">
        <f>IFERROR(SUMPRODUCT(MAX(('Trade Log'!B3:B102="EURUSD")*'Trade Log'!S3:S102)),"")</f>
        <v>1124.0899999999999</v>
      </c>
      <c r="C12" s="2">
        <f>IFERROR(SUMPRODUCT(MAX(('Trade Log'!B3:B102="USDJPY")*'Trade Log'!S3:S102)),"")</f>
        <v>279.61</v>
      </c>
      <c r="D12" s="2">
        <f>IFERROR(MAX('Trade Log'!S3:S102),"")</f>
        <v>1124.0899999999999</v>
      </c>
    </row>
    <row r="13" spans="1:4" x14ac:dyDescent="0.45">
      <c r="A13" s="21" t="s">
        <v>43</v>
      </c>
      <c r="B13" s="2">
        <f>IFERROR(-SUMPRODUCT(MAX(('Trade Log'!B3:B102="EURUSD")*(-'Trade Log'!S3:S102))),"")</f>
        <v>-863.72</v>
      </c>
      <c r="C13" s="2">
        <f>IFERROR(-SUMPRODUCT(MAX(('Trade Log'!B3:B102="USDJPY")*(-'Trade Log'!S3:S102))),"")</f>
        <v>-1262.6400000000001</v>
      </c>
      <c r="D13" s="2">
        <f>IFERROR(MIN('Trade Log'!S3:S102),"")</f>
        <v>-1262.6400000000001</v>
      </c>
    </row>
    <row r="14" spans="1:4" x14ac:dyDescent="0.45">
      <c r="A14" s="21" t="s">
        <v>44</v>
      </c>
      <c r="B14" s="22">
        <f>IFERROR(AVERAGEIFS('Trade Log'!I3:I102,'Trade Log'!B3:B102,"EURUSD"),"")</f>
        <v>3.24</v>
      </c>
      <c r="C14" s="22">
        <f>IFERROR(AVERAGEIFS('Trade Log'!I3:I102,'Trade Log'!B3:B102,"USDJPY"),"")</f>
        <v>3.9</v>
      </c>
      <c r="D14" s="22">
        <f>IFERROR(AVERAGE('Trade Log'!I3:I102),"")</f>
        <v>3.5399999999999996</v>
      </c>
    </row>
    <row r="15" spans="1:4" x14ac:dyDescent="0.45">
      <c r="A15" s="21" t="s">
        <v>45</v>
      </c>
      <c r="B15" s="22">
        <f>COUNTIFS('Trade Log'!B3:B102,"EURUSD",'Trade Log'!Q3:Q102,"TP")</f>
        <v>2</v>
      </c>
      <c r="C15" s="22">
        <f>COUNTIFS('Trade Log'!B3:B102,"USDJPY",'Trade Log'!Q3:Q102,"TP")</f>
        <v>0</v>
      </c>
      <c r="D15" s="22">
        <f>B15+C15</f>
        <v>2</v>
      </c>
    </row>
    <row r="16" spans="1:4" x14ac:dyDescent="0.45">
      <c r="A16" s="21" t="s">
        <v>46</v>
      </c>
      <c r="B16" s="22">
        <f>COUNTIFS('Trade Log'!B3:B102,"EURUSD",'Trade Log'!Q3:Q102,"SL")</f>
        <v>2</v>
      </c>
      <c r="C16" s="22">
        <f>COUNTIFS('Trade Log'!B3:B102,"USDJPY",'Trade Log'!Q3:Q102,"SL")</f>
        <v>3</v>
      </c>
      <c r="D16" s="22">
        <f>B16+C16</f>
        <v>5</v>
      </c>
    </row>
    <row r="17" spans="1:4" x14ac:dyDescent="0.45">
      <c r="A17" s="21" t="s">
        <v>47</v>
      </c>
      <c r="B17" s="22">
        <f>COUNTIFS('Trade Log'!B3:B102,"EURUSD",'Trade Log'!Q3:Q102,"Hold")</f>
        <v>0</v>
      </c>
      <c r="C17" s="22">
        <f>COUNTIFS('Trade Log'!B3:B102,"USDJPY",'Trade Log'!Q3:Q102,"Hold")</f>
        <v>0</v>
      </c>
      <c r="D17" s="22">
        <f>B17+C17</f>
        <v>0</v>
      </c>
    </row>
    <row r="18" spans="1:4" x14ac:dyDescent="0.45">
      <c r="A18" s="21" t="s">
        <v>48</v>
      </c>
      <c r="B18" s="22">
        <f>COUNTIFS('Trade Log'!B3:B102,"EURUSD",'Trade Log'!Q3:Q102,"ZExit")</f>
        <v>0</v>
      </c>
      <c r="C18" s="22">
        <f>COUNTIFS('Trade Log'!B3:B102,"USDJPY",'Trade Log'!Q3:Q102,"ZExit")</f>
        <v>0</v>
      </c>
      <c r="D18" s="22">
        <f>B18+C18</f>
        <v>0</v>
      </c>
    </row>
    <row r="21" spans="1:4" x14ac:dyDescent="0.45">
      <c r="A21" s="57" t="s">
        <v>49</v>
      </c>
      <c r="B21" s="57"/>
      <c r="C21" s="57"/>
      <c r="D21" s="57"/>
    </row>
    <row r="22" spans="1:4" ht="15" customHeight="1" x14ac:dyDescent="0.45">
      <c r="A22" s="21" t="s">
        <v>50</v>
      </c>
      <c r="B22" s="58" t="s">
        <v>51</v>
      </c>
      <c r="C22" s="58"/>
      <c r="D22" s="58"/>
    </row>
    <row r="23" spans="1:4" x14ac:dyDescent="0.45">
      <c r="A23" s="21" t="s">
        <v>52</v>
      </c>
      <c r="B23" s="58">
        <v>100000</v>
      </c>
      <c r="C23" s="58"/>
      <c r="D23" s="58"/>
    </row>
    <row r="24" spans="1:4" x14ac:dyDescent="0.45">
      <c r="A24" s="21" t="s">
        <v>53</v>
      </c>
      <c r="B24" s="60">
        <f>B23+D9</f>
        <v>97202.99</v>
      </c>
      <c r="C24" s="60"/>
      <c r="D24" s="60"/>
    </row>
    <row r="25" spans="1:4" ht="15" customHeight="1" x14ac:dyDescent="0.45">
      <c r="A25" s="21" t="s">
        <v>54</v>
      </c>
      <c r="B25" s="58" t="s">
        <v>55</v>
      </c>
      <c r="C25" s="58"/>
      <c r="D25" s="58"/>
    </row>
    <row r="26" spans="1:4" x14ac:dyDescent="0.45">
      <c r="A26" s="21" t="s">
        <v>56</v>
      </c>
      <c r="B26" s="59">
        <f>IFERROR(MAX(0,D9)/10000,"")</f>
        <v>0</v>
      </c>
      <c r="C26" s="59"/>
      <c r="D26" s="59"/>
    </row>
    <row r="27" spans="1:4" ht="15" customHeight="1" x14ac:dyDescent="0.45">
      <c r="A27" s="21" t="s">
        <v>57</v>
      </c>
      <c r="B27" s="58" t="s">
        <v>58</v>
      </c>
      <c r="C27" s="58"/>
      <c r="D27" s="58"/>
    </row>
    <row r="28" spans="1:4" x14ac:dyDescent="0.45">
      <c r="A28" s="21" t="s">
        <v>59</v>
      </c>
      <c r="B28" s="59">
        <f>IFERROR(MAX(0,D9-10000)/5000,"")</f>
        <v>0</v>
      </c>
      <c r="C28" s="59"/>
      <c r="D28" s="59"/>
    </row>
    <row r="29" spans="1:4" x14ac:dyDescent="0.45">
      <c r="A29" s="21" t="s">
        <v>60</v>
      </c>
      <c r="B29" s="59">
        <f>IFERROR(ABS(MIN(0,D9))/10000,"")</f>
        <v>0.27970099999999998</v>
      </c>
      <c r="C29" s="59"/>
      <c r="D29" s="59"/>
    </row>
  </sheetData>
  <mergeCells count="11">
    <mergeCell ref="B29:D29"/>
    <mergeCell ref="B24:D24"/>
    <mergeCell ref="B25:D25"/>
    <mergeCell ref="B26:D26"/>
    <mergeCell ref="B27:D27"/>
    <mergeCell ref="B28:D28"/>
    <mergeCell ref="A1:D1"/>
    <mergeCell ref="A2:D2"/>
    <mergeCell ref="A21:D21"/>
    <mergeCell ref="B22:D22"/>
    <mergeCell ref="B23:D2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defaultColWidth="8.73046875" defaultRowHeight="14.25" x14ac:dyDescent="0.45"/>
  <cols>
    <col min="1" max="1" width="26" customWidth="1"/>
    <col min="2" max="3" width="22" customWidth="1"/>
    <col min="4" max="4" width="42" customWidth="1"/>
  </cols>
  <sheetData>
    <row r="1" spans="1:4" ht="18" x14ac:dyDescent="0.55000000000000004">
      <c r="A1" s="55" t="s">
        <v>61</v>
      </c>
      <c r="B1" s="55"/>
      <c r="C1" s="55"/>
      <c r="D1" s="55"/>
    </row>
    <row r="2" spans="1:4" x14ac:dyDescent="0.45">
      <c r="A2" s="56" t="s">
        <v>62</v>
      </c>
      <c r="B2" s="56"/>
      <c r="C2" s="56"/>
      <c r="D2" s="56"/>
    </row>
    <row r="4" spans="1:4" x14ac:dyDescent="0.45">
      <c r="A4" s="4" t="s">
        <v>63</v>
      </c>
      <c r="B4" s="4" t="s">
        <v>22</v>
      </c>
      <c r="C4" s="4" t="s">
        <v>33</v>
      </c>
      <c r="D4" s="4" t="s">
        <v>21</v>
      </c>
    </row>
    <row r="5" spans="1:4" ht="26.25" x14ac:dyDescent="0.45">
      <c r="A5" s="21" t="s">
        <v>64</v>
      </c>
      <c r="B5" s="3" t="s">
        <v>65</v>
      </c>
      <c r="C5" s="3" t="s">
        <v>66</v>
      </c>
      <c r="D5" s="23" t="s">
        <v>67</v>
      </c>
    </row>
    <row r="6" spans="1:4" x14ac:dyDescent="0.45">
      <c r="A6" s="21" t="s">
        <v>68</v>
      </c>
      <c r="B6" s="3" t="s">
        <v>69</v>
      </c>
      <c r="C6" s="3" t="s">
        <v>70</v>
      </c>
      <c r="D6" s="23" t="s">
        <v>71</v>
      </c>
    </row>
    <row r="7" spans="1:4" x14ac:dyDescent="0.45">
      <c r="A7" s="21" t="s">
        <v>72</v>
      </c>
      <c r="B7" s="3" t="s">
        <v>73</v>
      </c>
      <c r="C7" s="3" t="s">
        <v>74</v>
      </c>
      <c r="D7" s="23" t="s">
        <v>75</v>
      </c>
    </row>
    <row r="8" spans="1:4" x14ac:dyDescent="0.45">
      <c r="A8" s="21" t="s">
        <v>76</v>
      </c>
      <c r="B8" s="3" t="s">
        <v>77</v>
      </c>
      <c r="C8" s="3" t="s">
        <v>78</v>
      </c>
      <c r="D8" s="23" t="s">
        <v>75</v>
      </c>
    </row>
    <row r="9" spans="1:4" x14ac:dyDescent="0.45">
      <c r="A9" s="21" t="s">
        <v>79</v>
      </c>
      <c r="B9" s="3" t="s">
        <v>80</v>
      </c>
      <c r="C9" s="3" t="s">
        <v>81</v>
      </c>
      <c r="D9" s="23" t="s">
        <v>82</v>
      </c>
    </row>
    <row r="10" spans="1:4" x14ac:dyDescent="0.45">
      <c r="A10" s="21" t="s">
        <v>83</v>
      </c>
      <c r="B10" s="3" t="s">
        <v>84</v>
      </c>
      <c r="C10" s="3" t="s">
        <v>85</v>
      </c>
      <c r="D10" s="23" t="s">
        <v>86</v>
      </c>
    </row>
    <row r="11" spans="1:4" x14ac:dyDescent="0.45">
      <c r="A11" s="21" t="s">
        <v>87</v>
      </c>
      <c r="B11" s="3" t="s">
        <v>88</v>
      </c>
      <c r="C11" s="3" t="s">
        <v>88</v>
      </c>
      <c r="D11" s="23" t="s">
        <v>89</v>
      </c>
    </row>
    <row r="12" spans="1:4" x14ac:dyDescent="0.45">
      <c r="A12" s="21" t="s">
        <v>90</v>
      </c>
      <c r="B12" s="3" t="s">
        <v>91</v>
      </c>
      <c r="C12" s="3" t="s">
        <v>92</v>
      </c>
      <c r="D12" s="23" t="s">
        <v>93</v>
      </c>
    </row>
    <row r="13" spans="1:4" x14ac:dyDescent="0.45">
      <c r="A13" s="21" t="s">
        <v>94</v>
      </c>
      <c r="B13" s="3" t="s">
        <v>95</v>
      </c>
      <c r="C13" s="3" t="s">
        <v>96</v>
      </c>
      <c r="D13" s="23" t="s">
        <v>97</v>
      </c>
    </row>
    <row r="14" spans="1:4" x14ac:dyDescent="0.45">
      <c r="A14" s="21" t="s">
        <v>98</v>
      </c>
      <c r="B14" s="3" t="s">
        <v>99</v>
      </c>
      <c r="C14" s="3" t="s">
        <v>100</v>
      </c>
      <c r="D14" s="23" t="s">
        <v>101</v>
      </c>
    </row>
    <row r="15" spans="1:4" x14ac:dyDescent="0.45">
      <c r="A15" s="21" t="s">
        <v>102</v>
      </c>
      <c r="B15" s="3" t="s">
        <v>103</v>
      </c>
      <c r="C15" s="3" t="s">
        <v>104</v>
      </c>
      <c r="D15" s="23" t="s">
        <v>105</v>
      </c>
    </row>
    <row r="16" spans="1:4" x14ac:dyDescent="0.45">
      <c r="A16" s="21" t="s">
        <v>106</v>
      </c>
      <c r="B16" s="3" t="s">
        <v>107</v>
      </c>
      <c r="C16" s="3" t="s">
        <v>108</v>
      </c>
      <c r="D16" s="23" t="s">
        <v>109</v>
      </c>
    </row>
    <row r="17" spans="1:4" x14ac:dyDescent="0.45">
      <c r="A17" s="21" t="s">
        <v>110</v>
      </c>
      <c r="B17" s="3" t="s">
        <v>111</v>
      </c>
      <c r="C17" s="3" t="s">
        <v>112</v>
      </c>
      <c r="D17" s="23" t="s">
        <v>113</v>
      </c>
    </row>
    <row r="18" spans="1:4" x14ac:dyDescent="0.45">
      <c r="A18" s="21" t="s">
        <v>114</v>
      </c>
      <c r="B18" s="3" t="s">
        <v>115</v>
      </c>
      <c r="C18" s="3" t="s">
        <v>115</v>
      </c>
      <c r="D18" s="23" t="s">
        <v>116</v>
      </c>
    </row>
    <row r="19" spans="1:4" x14ac:dyDescent="0.45">
      <c r="A19" s="21" t="s">
        <v>117</v>
      </c>
      <c r="B19" s="3" t="s">
        <v>118</v>
      </c>
      <c r="C19" s="3" t="s">
        <v>119</v>
      </c>
      <c r="D19" s="23" t="s">
        <v>120</v>
      </c>
    </row>
    <row r="20" spans="1:4" x14ac:dyDescent="0.45">
      <c r="A20" s="21" t="s">
        <v>121</v>
      </c>
      <c r="B20" s="3" t="s">
        <v>122</v>
      </c>
      <c r="C20" s="3" t="s">
        <v>123</v>
      </c>
      <c r="D20" s="23" t="s">
        <v>124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zoomScaleNormal="100" workbookViewId="0">
      <selection sqref="A1:C1"/>
    </sheetView>
  </sheetViews>
  <sheetFormatPr defaultColWidth="8.73046875" defaultRowHeight="14.25" x14ac:dyDescent="0.45"/>
  <cols>
    <col min="1" max="1" width="4" customWidth="1"/>
    <col min="2" max="2" width="58" customWidth="1"/>
    <col min="3" max="3" width="38" customWidth="1"/>
  </cols>
  <sheetData>
    <row r="1" spans="1:3" ht="18" x14ac:dyDescent="0.55000000000000004">
      <c r="A1" s="55" t="s">
        <v>125</v>
      </c>
      <c r="B1" s="55"/>
      <c r="C1" s="55"/>
    </row>
    <row r="3" spans="1:3" x14ac:dyDescent="0.45">
      <c r="A3" s="4" t="s">
        <v>126</v>
      </c>
      <c r="B3" s="4" t="s">
        <v>127</v>
      </c>
      <c r="C3" s="4" t="s">
        <v>128</v>
      </c>
    </row>
    <row r="4" spans="1:3" ht="18" x14ac:dyDescent="0.45">
      <c r="A4" s="24" t="s">
        <v>129</v>
      </c>
      <c r="B4" s="25" t="s">
        <v>130</v>
      </c>
      <c r="C4" s="23" t="s">
        <v>131</v>
      </c>
    </row>
    <row r="5" spans="1:3" ht="18" x14ac:dyDescent="0.45">
      <c r="A5" s="24" t="s">
        <v>129</v>
      </c>
      <c r="B5" s="25" t="s">
        <v>132</v>
      </c>
      <c r="C5" s="23" t="s">
        <v>133</v>
      </c>
    </row>
    <row r="6" spans="1:3" ht="18" x14ac:dyDescent="0.45">
      <c r="A6" s="24" t="s">
        <v>129</v>
      </c>
      <c r="B6" s="25" t="s">
        <v>134</v>
      </c>
      <c r="C6" s="23" t="s">
        <v>135</v>
      </c>
    </row>
    <row r="7" spans="1:3" ht="18" x14ac:dyDescent="0.45">
      <c r="A7" s="24" t="s">
        <v>129</v>
      </c>
      <c r="B7" s="25" t="s">
        <v>136</v>
      </c>
      <c r="C7" s="23" t="s">
        <v>124</v>
      </c>
    </row>
    <row r="8" spans="1:3" ht="18" x14ac:dyDescent="0.45">
      <c r="A8" s="24" t="s">
        <v>129</v>
      </c>
      <c r="B8" s="25" t="s">
        <v>137</v>
      </c>
      <c r="C8" s="23" t="s">
        <v>138</v>
      </c>
    </row>
    <row r="9" spans="1:3" ht="18" x14ac:dyDescent="0.45">
      <c r="A9" s="24" t="s">
        <v>129</v>
      </c>
      <c r="B9" s="25" t="s">
        <v>139</v>
      </c>
      <c r="C9" s="23" t="s">
        <v>140</v>
      </c>
    </row>
    <row r="10" spans="1:3" ht="18" x14ac:dyDescent="0.45">
      <c r="A10" s="24" t="s">
        <v>129</v>
      </c>
      <c r="B10" s="25" t="s">
        <v>141</v>
      </c>
      <c r="C10" s="23" t="s">
        <v>142</v>
      </c>
    </row>
    <row r="11" spans="1:3" ht="18" x14ac:dyDescent="0.45">
      <c r="A11" s="24" t="s">
        <v>129</v>
      </c>
      <c r="B11" s="25" t="s">
        <v>143</v>
      </c>
      <c r="C11" s="23" t="s">
        <v>144</v>
      </c>
    </row>
    <row r="12" spans="1:3" ht="18" x14ac:dyDescent="0.45">
      <c r="A12" s="24" t="s">
        <v>129</v>
      </c>
      <c r="B12" s="25" t="s">
        <v>145</v>
      </c>
      <c r="C12" s="23" t="s">
        <v>146</v>
      </c>
    </row>
    <row r="13" spans="1:3" ht="18" x14ac:dyDescent="0.45">
      <c r="A13" s="24" t="s">
        <v>129</v>
      </c>
      <c r="B13" s="25" t="s">
        <v>147</v>
      </c>
      <c r="C13" s="23" t="s">
        <v>148</v>
      </c>
    </row>
    <row r="14" spans="1:3" ht="18" x14ac:dyDescent="0.45">
      <c r="A14" s="24" t="s">
        <v>129</v>
      </c>
      <c r="B14" s="25" t="s">
        <v>149</v>
      </c>
      <c r="C14" s="23" t="s">
        <v>150</v>
      </c>
    </row>
    <row r="15" spans="1:3" ht="18" x14ac:dyDescent="0.45">
      <c r="A15" s="24" t="s">
        <v>129</v>
      </c>
      <c r="B15" s="25" t="s">
        <v>151</v>
      </c>
      <c r="C15" s="23" t="s">
        <v>152</v>
      </c>
    </row>
    <row r="16" spans="1:3" ht="18" x14ac:dyDescent="0.45">
      <c r="A16" s="24" t="s">
        <v>129</v>
      </c>
      <c r="B16" s="25" t="s">
        <v>153</v>
      </c>
      <c r="C16" s="23" t="s">
        <v>154</v>
      </c>
    </row>
    <row r="17" spans="1:3" ht="18" x14ac:dyDescent="0.45">
      <c r="A17" s="24" t="s">
        <v>129</v>
      </c>
      <c r="B17" s="25" t="s">
        <v>155</v>
      </c>
      <c r="C17" s="23" t="s">
        <v>156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topLeftCell="A7" zoomScaleNormal="100" workbookViewId="0">
      <selection sqref="A1:D1"/>
    </sheetView>
  </sheetViews>
  <sheetFormatPr defaultColWidth="8.73046875" defaultRowHeight="14.25" x14ac:dyDescent="0.45"/>
  <cols>
    <col min="1" max="1" width="14" customWidth="1"/>
    <col min="2" max="2" width="9" customWidth="1"/>
    <col min="3" max="3" width="15" customWidth="1"/>
    <col min="4" max="4" width="85" customWidth="1"/>
  </cols>
  <sheetData>
    <row r="1" spans="1:4" ht="18" x14ac:dyDescent="0.55000000000000004">
      <c r="A1" s="55" t="s">
        <v>157</v>
      </c>
      <c r="B1" s="55"/>
      <c r="C1" s="55"/>
      <c r="D1" s="55"/>
    </row>
    <row r="2" spans="1:4" x14ac:dyDescent="0.45">
      <c r="A2" s="56" t="s">
        <v>158</v>
      </c>
      <c r="B2" s="56"/>
      <c r="C2" s="56"/>
      <c r="D2" s="56"/>
    </row>
    <row r="4" spans="1:4" x14ac:dyDescent="0.45">
      <c r="A4" s="4" t="s">
        <v>3</v>
      </c>
      <c r="B4" s="4" t="s">
        <v>159</v>
      </c>
      <c r="C4" s="4" t="s">
        <v>160</v>
      </c>
      <c r="D4" s="4" t="s">
        <v>161</v>
      </c>
    </row>
    <row r="5" spans="1:4" ht="48" customHeight="1" x14ac:dyDescent="0.45">
      <c r="A5" s="5">
        <v>46112</v>
      </c>
      <c r="B5" s="3">
        <v>2</v>
      </c>
      <c r="C5" s="3" t="s">
        <v>162</v>
      </c>
      <c r="D5" s="25" t="s">
        <v>163</v>
      </c>
    </row>
    <row r="6" spans="1:4" ht="48" customHeight="1" x14ac:dyDescent="0.45">
      <c r="A6" s="5">
        <v>46129</v>
      </c>
      <c r="B6" s="3">
        <v>3</v>
      </c>
      <c r="C6" s="3" t="s">
        <v>162</v>
      </c>
      <c r="D6" s="25" t="s">
        <v>164</v>
      </c>
    </row>
    <row r="7" spans="1:4" ht="48" customHeight="1" x14ac:dyDescent="0.45">
      <c r="A7" s="5">
        <v>46129</v>
      </c>
      <c r="B7" s="3"/>
      <c r="C7" s="3" t="s">
        <v>165</v>
      </c>
      <c r="D7" s="25" t="s">
        <v>166</v>
      </c>
    </row>
    <row r="8" spans="1:4" ht="39.4" x14ac:dyDescent="0.45">
      <c r="A8" s="29">
        <f t="shared" ref="A8:A15" si="0">DATE(2026,5,17)</f>
        <v>46159</v>
      </c>
      <c r="B8" s="30">
        <v>46275</v>
      </c>
      <c r="C8" s="27" t="s">
        <v>165</v>
      </c>
      <c r="D8" s="28" t="s">
        <v>173</v>
      </c>
    </row>
    <row r="9" spans="1:4" ht="52.5" x14ac:dyDescent="0.45">
      <c r="A9" s="29">
        <f t="shared" si="0"/>
        <v>46159</v>
      </c>
      <c r="B9" s="30">
        <v>46275</v>
      </c>
      <c r="C9" s="27" t="s">
        <v>174</v>
      </c>
      <c r="D9" s="28" t="s">
        <v>175</v>
      </c>
    </row>
    <row r="10" spans="1:4" ht="52.5" x14ac:dyDescent="0.45">
      <c r="A10" s="29">
        <f t="shared" si="0"/>
        <v>46159</v>
      </c>
      <c r="B10" s="30">
        <v>46275</v>
      </c>
      <c r="C10" s="27" t="s">
        <v>176</v>
      </c>
      <c r="D10" s="28" t="s">
        <v>177</v>
      </c>
    </row>
    <row r="11" spans="1:4" ht="39.4" x14ac:dyDescent="0.45">
      <c r="A11" s="29">
        <f t="shared" si="0"/>
        <v>46159</v>
      </c>
      <c r="B11" s="30">
        <v>46275</v>
      </c>
      <c r="C11" s="27" t="s">
        <v>178</v>
      </c>
      <c r="D11" s="28" t="s">
        <v>179</v>
      </c>
    </row>
    <row r="12" spans="1:4" ht="39.4" x14ac:dyDescent="0.45">
      <c r="A12" s="29">
        <f t="shared" si="0"/>
        <v>46159</v>
      </c>
      <c r="B12" s="30">
        <v>46275</v>
      </c>
      <c r="C12" s="27" t="s">
        <v>180</v>
      </c>
      <c r="D12" s="28" t="s">
        <v>181</v>
      </c>
    </row>
    <row r="13" spans="1:4" ht="39.4" x14ac:dyDescent="0.45">
      <c r="A13" s="29">
        <f t="shared" si="0"/>
        <v>46159</v>
      </c>
      <c r="B13" s="30">
        <v>46275</v>
      </c>
      <c r="C13" s="27" t="s">
        <v>182</v>
      </c>
      <c r="D13" s="28" t="s">
        <v>183</v>
      </c>
    </row>
    <row r="14" spans="1:4" ht="39.4" x14ac:dyDescent="0.45">
      <c r="A14" s="29">
        <f t="shared" si="0"/>
        <v>46159</v>
      </c>
      <c r="B14" s="30">
        <v>46275</v>
      </c>
      <c r="C14" s="27" t="s">
        <v>184</v>
      </c>
      <c r="D14" s="28" t="s">
        <v>185</v>
      </c>
    </row>
    <row r="15" spans="1:4" ht="52.5" x14ac:dyDescent="0.45">
      <c r="A15" s="29">
        <f t="shared" si="0"/>
        <v>46159</v>
      </c>
      <c r="B15" s="30">
        <v>46275</v>
      </c>
      <c r="C15" s="27" t="s">
        <v>186</v>
      </c>
      <c r="D15" s="28" t="s">
        <v>187</v>
      </c>
    </row>
    <row r="16" spans="1:4" ht="52.5" x14ac:dyDescent="0.45">
      <c r="A16" s="29">
        <f>DATE(2026,5,14)</f>
        <v>46156</v>
      </c>
      <c r="B16" s="30">
        <v>8</v>
      </c>
      <c r="C16" s="27" t="s">
        <v>165</v>
      </c>
      <c r="D16" s="28" t="s">
        <v>191</v>
      </c>
    </row>
  </sheetData>
  <mergeCells count="2">
    <mergeCell ref="A1:D1"/>
    <mergeCell ref="A2:D2"/>
  </mergeCells>
  <dataValidations count="1">
    <dataValidation type="list" allowBlank="1" sqref="C5:C104" xr:uid="{00000000-0002-0000-0400-000000000000}">
      <formula1>"Signal,Execution,Infrastructure,Risk,Psychology,Market,Other"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Trade Log</vt:lpstr>
      <vt:lpstr>Summary</vt:lpstr>
      <vt:lpstr>Model Parameters</vt:lpstr>
      <vt:lpstr>Execution Checklist</vt:lpstr>
      <vt:lpstr>Lessons Learned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bennett</cp:lastModifiedBy>
  <cp:revision>0</cp:revision>
  <dcterms:created xsi:type="dcterms:W3CDTF">2026-04-17T16:42:56Z</dcterms:created>
  <dcterms:modified xsi:type="dcterms:W3CDTF">2026-05-23T21:05:34Z</dcterms:modified>
  <dc:language>en-US</dc:language>
</cp:coreProperties>
</file>